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510" windowHeight="10890" activeTab="0"/>
  </bookViews>
  <sheets>
    <sheet name="利用許可申請書" sheetId="1" r:id="rId1"/>
    <sheet name="2019事業№" sheetId="2" state="hidden" r:id="rId2"/>
    <sheet name="2019登録チーム" sheetId="3" state="hidden" r:id="rId3"/>
  </sheets>
  <externalReferences>
    <externalReference r:id="rId6"/>
    <externalReference r:id="rId7"/>
  </externalReferences>
  <definedNames>
    <definedName name="_xlnm.Print_Area" localSheetId="0">'利用許可申請書'!$A$1:$AA$58</definedName>
    <definedName name="連盟委員会" localSheetId="1">'[1]リスト'!$D$1:$D$28</definedName>
  </definedNames>
  <calcPr fullCalcOnLoad="1"/>
</workbook>
</file>

<file path=xl/comments1.xml><?xml version="1.0" encoding="utf-8"?>
<comments xmlns="http://schemas.openxmlformats.org/spreadsheetml/2006/main">
  <authors>
    <author>saita</author>
  </authors>
  <commentList>
    <comment ref="E11" authorId="0">
      <text>
        <r>
          <rPr>
            <sz val="14"/>
            <rFont val="MS P ゴシック"/>
            <family val="3"/>
          </rPr>
          <t>チーム登録番号を入力すると、右の欄にチーム名が表示されます</t>
        </r>
        <r>
          <rPr>
            <sz val="9"/>
            <rFont val="MS P ゴシック"/>
            <family val="3"/>
          </rPr>
          <t xml:space="preserve">
</t>
        </r>
      </text>
    </comment>
  </commentList>
</comments>
</file>

<file path=xl/sharedStrings.xml><?xml version="1.0" encoding="utf-8"?>
<sst xmlns="http://schemas.openxmlformats.org/spreadsheetml/2006/main" count="12741" uniqueCount="7387">
  <si>
    <t>その他</t>
  </si>
  <si>
    <t>人</t>
  </si>
  <si>
    <t>許可番号</t>
  </si>
  <si>
    <t>【協会使用欄】</t>
  </si>
  <si>
    <t>携帯電話番号</t>
  </si>
  <si>
    <t>年</t>
  </si>
  <si>
    <t>日</t>
  </si>
  <si>
    <t>号</t>
  </si>
  <si>
    <t>≪問い合わせ先≫</t>
  </si>
  <si>
    <t>■「利用上の注意」を遵守してください。</t>
  </si>
  <si>
    <t>e-mailアドレス</t>
  </si>
  <si>
    <t>□</t>
  </si>
  <si>
    <t>申請者</t>
  </si>
  <si>
    <t>利用責任者氏名</t>
  </si>
  <si>
    <t>FAX番号</t>
  </si>
  <si>
    <t>利用日時</t>
  </si>
  <si>
    <t>月</t>
  </si>
  <si>
    <t>～</t>
  </si>
  <si>
    <t>利用目的</t>
  </si>
  <si>
    <t>利用人数</t>
  </si>
  <si>
    <t xml:space="preserve"> 1．サッカー場</t>
  </si>
  <si>
    <t xml:space="preserve"> 4．教室</t>
  </si>
  <si>
    <t>利用について</t>
  </si>
  <si>
    <t>可</t>
  </si>
  <si>
    <t>不可</t>
  </si>
  <si>
    <t>※下記ご確認ください</t>
  </si>
  <si>
    <t>（公財）埼玉県サッカー協会　事務局長　　　佐藤　勝彦　　　印</t>
  </si>
  <si>
    <t>※以下の通り、利用を許可します</t>
  </si>
  <si>
    <t>許可年月日</t>
  </si>
  <si>
    <t>■利用日の10日前までのキャンセルは無料、それ以降は有料です。（使用規則第7条）</t>
  </si>
  <si>
    <t>（公財）埼玉県サッカー協会　（12：30から13：30を除く、平日9：30から18：00）　　TEL：048-834-2002　　FAX：048-834-2004</t>
  </si>
  <si>
    <t>フットボールセンター（利用当日のみ）　　　 　　　　　　　　　　　　　　　　　　　　　　　TEL：070-7522-4061</t>
  </si>
  <si>
    <t>チーム登録番号</t>
  </si>
  <si>
    <t>種別</t>
  </si>
  <si>
    <t>種別区分</t>
  </si>
  <si>
    <t>チーム名＿漢字</t>
  </si>
  <si>
    <t>チーム名＿カナ</t>
  </si>
  <si>
    <t>チーム名＿英字</t>
  </si>
  <si>
    <t>第2種</t>
  </si>
  <si>
    <t>クラブユース連盟</t>
  </si>
  <si>
    <t>浦和レッドダイヤモンズユース</t>
  </si>
  <si>
    <t>ウラワレッドダイヤモンズユース</t>
  </si>
  <si>
    <t>urawa red diamonds youth</t>
  </si>
  <si>
    <t>0000033</t>
  </si>
  <si>
    <t>第1種</t>
  </si>
  <si>
    <t>社会人連盟</t>
  </si>
  <si>
    <t>江南ブロッコリーズサッカーアカデミー</t>
  </si>
  <si>
    <t>コウナンブロッコリーズサッカーアカデミー</t>
  </si>
  <si>
    <t>Konan Broccolies Soccer Academy</t>
  </si>
  <si>
    <t>0048079</t>
  </si>
  <si>
    <t>所沢市役所サッカー部</t>
  </si>
  <si>
    <t>トコロザワシヤクショサッカーブ</t>
  </si>
  <si>
    <t>tokorozawa city office soccer club</t>
  </si>
  <si>
    <t>0048136</t>
  </si>
  <si>
    <t>ＰＡＣＫＥＲＳ（Ｌｏｖｅ　＆　Ｐｅａｃｅ）</t>
  </si>
  <si>
    <t>パッカーズ　（ラブ　アンド　ピース）</t>
  </si>
  <si>
    <t>PACKERS(Love&amp;Peace)</t>
  </si>
  <si>
    <t>0048147</t>
  </si>
  <si>
    <t>Ｂｏ・Ｂｏ・ＺＥＡＬ</t>
  </si>
  <si>
    <t>ボボジール</t>
  </si>
  <si>
    <t>BO BO ZEAL</t>
  </si>
  <si>
    <t>0050768</t>
  </si>
  <si>
    <t>大里ＦＣ</t>
  </si>
  <si>
    <t>オオサトエフシー</t>
  </si>
  <si>
    <t>Ohsato FC</t>
  </si>
  <si>
    <t>0050915</t>
  </si>
  <si>
    <t>Ａｚｕｒｅ―Ｌ川越</t>
  </si>
  <si>
    <t>アズワイルカワゴエ</t>
  </si>
  <si>
    <t>Azure-Lkawagoe</t>
  </si>
  <si>
    <t>0051107</t>
  </si>
  <si>
    <t>0051118</t>
  </si>
  <si>
    <t>ＦＣ．Ｇａｉｎｅｒ</t>
  </si>
  <si>
    <t>エフシーゲイナー</t>
  </si>
  <si>
    <t>FC.Gainer</t>
  </si>
  <si>
    <t>0051129</t>
  </si>
  <si>
    <t>文理輪転印刷（株）サッカー部</t>
  </si>
  <si>
    <t>ブンリリンテンインサツ（カブ）サッカーブ</t>
  </si>
  <si>
    <t>BUNRI FC</t>
  </si>
  <si>
    <t>0051152</t>
  </si>
  <si>
    <t>ほのぼのクラブ</t>
  </si>
  <si>
    <t>ホノボノクラブ</t>
  </si>
  <si>
    <t>HONOBONO CLUB</t>
  </si>
  <si>
    <t>0051196</t>
  </si>
  <si>
    <t>フットボールクラブサンシン</t>
  </si>
  <si>
    <t>FC SANSHIN</t>
  </si>
  <si>
    <t>0051264</t>
  </si>
  <si>
    <t>川越市役所サッカー部</t>
  </si>
  <si>
    <t>カワゴエシヤクショサッカーブ</t>
  </si>
  <si>
    <t>kawagoe city FC</t>
  </si>
  <si>
    <t>0051332</t>
  </si>
  <si>
    <t>ＪＵＳＴＩＣＥ</t>
  </si>
  <si>
    <t>ジャスティス</t>
  </si>
  <si>
    <t>JUSTICE</t>
  </si>
  <si>
    <t>0051365</t>
  </si>
  <si>
    <t>ＪＸ</t>
  </si>
  <si>
    <t>ジェイエックス</t>
  </si>
  <si>
    <t>JX</t>
  </si>
  <si>
    <t>0051433</t>
  </si>
  <si>
    <t>杉戸クラブ</t>
  </si>
  <si>
    <t>スギトクラブ</t>
  </si>
  <si>
    <t>SUGITO CLUB</t>
  </si>
  <si>
    <t>0051488</t>
  </si>
  <si>
    <t>西宮下ＦＣ</t>
  </si>
  <si>
    <t>ニシミヤシタエフシー</t>
  </si>
  <si>
    <t>nisimiyasitaFC</t>
  </si>
  <si>
    <t>0051545</t>
  </si>
  <si>
    <t>寄居サッカークラブ</t>
  </si>
  <si>
    <t>ヨリイサッカークラブ</t>
  </si>
  <si>
    <t>yoriisoccerclub1970</t>
  </si>
  <si>
    <t>0051679</t>
  </si>
  <si>
    <t>八潮市役所サッカー部</t>
  </si>
  <si>
    <t>ヤシオシヤクショサッカーブ</t>
  </si>
  <si>
    <t>Yashio city football club</t>
  </si>
  <si>
    <t>0051703</t>
  </si>
  <si>
    <t>クラリオン</t>
  </si>
  <si>
    <t>clarion</t>
  </si>
  <si>
    <t>0051815</t>
  </si>
  <si>
    <t>浦和キッカーズ</t>
  </si>
  <si>
    <t>ウラワキッカーズ</t>
  </si>
  <si>
    <t>Urawakickers</t>
  </si>
  <si>
    <t>0051859</t>
  </si>
  <si>
    <t>さいたま市役所サッカー部</t>
  </si>
  <si>
    <t>サイタマシヤクショサッカーブ</t>
  </si>
  <si>
    <t>saitamasiyakusyosakkabu</t>
  </si>
  <si>
    <t>0051860</t>
  </si>
  <si>
    <t>本太クラブ</t>
  </si>
  <si>
    <t>モトブトクラブ</t>
  </si>
  <si>
    <t>motobuto club</t>
  </si>
  <si>
    <t>0051871</t>
  </si>
  <si>
    <t>川口市役所文化体育会サッカー部</t>
  </si>
  <si>
    <t>カワグチシヤクショブンカタイイクカイサッカーブ</t>
  </si>
  <si>
    <t>Kawaguchi City government office football club</t>
  </si>
  <si>
    <t>0051983</t>
  </si>
  <si>
    <t>Ｓ・Ｆ・Ｃ</t>
  </si>
  <si>
    <t>エスエフシー</t>
  </si>
  <si>
    <t>SFC</t>
  </si>
  <si>
    <t>0052018</t>
  </si>
  <si>
    <t>ウォーリーズサッカークラブ</t>
  </si>
  <si>
    <t>worriez.s.c</t>
  </si>
  <si>
    <t>0052085</t>
  </si>
  <si>
    <t>川越全酪サッカークラブ</t>
  </si>
  <si>
    <t>カワゴエゼンラクサッカークラブ</t>
  </si>
  <si>
    <t>kawagoe zenraku soccer club</t>
  </si>
  <si>
    <t>0052120</t>
  </si>
  <si>
    <t>草加フットボールクラブ</t>
  </si>
  <si>
    <t>ソウカフットボールクラブ</t>
  </si>
  <si>
    <t>SOKA FOOTBALL CLUB</t>
  </si>
  <si>
    <t>0052221</t>
  </si>
  <si>
    <t>フェニックスフットボールクラブ</t>
  </si>
  <si>
    <t>phoenixfootballclub</t>
  </si>
  <si>
    <t>0052254</t>
  </si>
  <si>
    <t>越谷フットボールクラブ</t>
  </si>
  <si>
    <t>コシガヤフットボールクラブ</t>
  </si>
  <si>
    <t>koshigayafootboalclub</t>
  </si>
  <si>
    <t>0052276</t>
  </si>
  <si>
    <t>Ｒ・Ｖ・Ｓ　ＦＣ</t>
  </si>
  <si>
    <t>アールブイエスフットボールクラブ</t>
  </si>
  <si>
    <t>RVSFC</t>
  </si>
  <si>
    <t>0052311</t>
  </si>
  <si>
    <t>ＦＣ．Ｂｉｃｈｏ</t>
  </si>
  <si>
    <t>エフシービッチョ</t>
  </si>
  <si>
    <t>FC.Bicho</t>
  </si>
  <si>
    <t>0052333</t>
  </si>
  <si>
    <t>さいたまサッカークラブ</t>
  </si>
  <si>
    <t>サイタマサッカークラブ</t>
  </si>
  <si>
    <t>Saitama soccer club</t>
  </si>
  <si>
    <t>0052445</t>
  </si>
  <si>
    <t>川口サッカークラブ</t>
  </si>
  <si>
    <t>カワグチサッカークラブ</t>
  </si>
  <si>
    <t>KAWAGUCHI_SC</t>
  </si>
  <si>
    <t>0052489</t>
  </si>
  <si>
    <t>上尾市役所サッカー部</t>
  </si>
  <si>
    <t>アゲオシヤクショサッカーブ</t>
  </si>
  <si>
    <t>ageoshiyakushosakka-bu</t>
  </si>
  <si>
    <t>0052490</t>
  </si>
  <si>
    <t>西上尾サッカークラブ</t>
  </si>
  <si>
    <t>ニシアゲオサッカークラブ</t>
  </si>
  <si>
    <t>nishiageo soccer club</t>
  </si>
  <si>
    <t>0052502</t>
  </si>
  <si>
    <t>アイチフットボールクラブ</t>
  </si>
  <si>
    <t>AICHIFC</t>
  </si>
  <si>
    <t>0052546</t>
  </si>
  <si>
    <t>Ａｇｅ―０</t>
  </si>
  <si>
    <t>エイジゼロ</t>
  </si>
  <si>
    <t>Age-0</t>
  </si>
  <si>
    <t>0052603</t>
  </si>
  <si>
    <t>浦和ＵＦＣ</t>
  </si>
  <si>
    <t>ウラワユーエフシー</t>
  </si>
  <si>
    <t>URAWA UFC</t>
  </si>
  <si>
    <t>0052782</t>
  </si>
  <si>
    <t>岸町クラブ</t>
  </si>
  <si>
    <t>キシマチクラブ</t>
  </si>
  <si>
    <t>Kishimachi Club</t>
  </si>
  <si>
    <t>0052939</t>
  </si>
  <si>
    <t>大原リカーズ</t>
  </si>
  <si>
    <t>オオハラリカーズ</t>
  </si>
  <si>
    <t>oohara liqers</t>
  </si>
  <si>
    <t>0052962</t>
  </si>
  <si>
    <t>武南ＦＣ</t>
  </si>
  <si>
    <t>ブナンＦＣ</t>
  </si>
  <si>
    <t>FC BUNAN</t>
  </si>
  <si>
    <t>0052973</t>
  </si>
  <si>
    <t>与野ＬＩＢＥＲＴＹ</t>
  </si>
  <si>
    <t>ヨノリバティー</t>
  </si>
  <si>
    <t>YONO-LIBERTY</t>
  </si>
  <si>
    <t>0052984</t>
  </si>
  <si>
    <t>アヴェントゥーラ川口</t>
  </si>
  <si>
    <t>アヴェントゥーラカワグチ</t>
  </si>
  <si>
    <t>aventura kawaguchi</t>
  </si>
  <si>
    <t>0053053</t>
  </si>
  <si>
    <t>日高クラブ</t>
  </si>
  <si>
    <t>ヒダカクラブ</t>
  </si>
  <si>
    <t>HidakaClub</t>
  </si>
  <si>
    <t>0053121</t>
  </si>
  <si>
    <t>ＦＣ．ＤＮＰ</t>
  </si>
  <si>
    <t>エフシーディーエヌピー</t>
  </si>
  <si>
    <t>FC.DNP</t>
  </si>
  <si>
    <t>0053233</t>
  </si>
  <si>
    <t>与野蹴魂会</t>
  </si>
  <si>
    <t>ヨノシュウコンカイ</t>
  </si>
  <si>
    <t>yonosyukonnkai</t>
  </si>
  <si>
    <t>0053266</t>
  </si>
  <si>
    <t>都幾クラブ</t>
  </si>
  <si>
    <t>トキクラブ</t>
  </si>
  <si>
    <t>TOKICLUB</t>
  </si>
  <si>
    <t>0053288</t>
  </si>
  <si>
    <t>松山クラブ</t>
  </si>
  <si>
    <t>マツヤマクラブ</t>
  </si>
  <si>
    <t>Matsuyama Club</t>
  </si>
  <si>
    <t>0053301</t>
  </si>
  <si>
    <t>新明クラブ</t>
  </si>
  <si>
    <t>シンメイクラブ</t>
  </si>
  <si>
    <t>shinmei club</t>
  </si>
  <si>
    <t>0053345</t>
  </si>
  <si>
    <t>東松山南サンバサッカークラブ</t>
  </si>
  <si>
    <t>ヒガシマツヤマミナミサンバサッカークラブ</t>
  </si>
  <si>
    <t xml:space="preserve">HIGASHIMATSUYAMAMINAMISANBASOCCERCLUB </t>
  </si>
  <si>
    <t>0053356</t>
  </si>
  <si>
    <t>安川電機東京工場サッカー班</t>
  </si>
  <si>
    <t>ヤスカワデンキトウキョウコウジョウサッカーハン</t>
  </si>
  <si>
    <t>YASKAWA TOKYO SC</t>
  </si>
  <si>
    <t>0053514</t>
  </si>
  <si>
    <t>ＡＣアルマレッザ入間</t>
  </si>
  <si>
    <t>エーシーアルマレッザイルマ</t>
  </si>
  <si>
    <t>AC Almaleza Iruma</t>
  </si>
  <si>
    <t>0053569</t>
  </si>
  <si>
    <t>越生サッカークラブ</t>
  </si>
  <si>
    <t>オゴセサッカークラブ</t>
  </si>
  <si>
    <t>ogose soccer club</t>
  </si>
  <si>
    <t>0053705</t>
  </si>
  <si>
    <t>滑川クラブ</t>
  </si>
  <si>
    <t>ナメガワクラブ</t>
  </si>
  <si>
    <t>namegawakurabu</t>
  </si>
  <si>
    <t>0053794</t>
  </si>
  <si>
    <t>ＦＣ飯能</t>
  </si>
  <si>
    <t>エフシーハンノウ</t>
  </si>
  <si>
    <t>FC.Hanno</t>
  </si>
  <si>
    <t>0053985</t>
  </si>
  <si>
    <t>本田研友会サッカー部</t>
  </si>
  <si>
    <t>ホンダケンユウカイサッカーブ</t>
  </si>
  <si>
    <t>hondakenyukaisakka-bu</t>
  </si>
  <si>
    <t>0054100</t>
  </si>
  <si>
    <t>航空自衛隊入間基地サッカー部</t>
  </si>
  <si>
    <t>コウクウジエイタイイルマキチサッカーブ</t>
  </si>
  <si>
    <t>JASDF IRUMA FC</t>
  </si>
  <si>
    <t>0054201</t>
  </si>
  <si>
    <t>ＦＣ３ＤＥＰ</t>
  </si>
  <si>
    <t>エフシーサンデポ</t>
  </si>
  <si>
    <t>FC3DEP</t>
  </si>
  <si>
    <t>0054234</t>
  </si>
  <si>
    <t>狭山市役所サッカー部</t>
  </si>
  <si>
    <t>サヤマシヤクショサッカーブ</t>
  </si>
  <si>
    <t>sayamasiyakusyosoccerbu</t>
  </si>
  <si>
    <t>0054290</t>
  </si>
  <si>
    <t>狭山ラトルズサッカークラブ</t>
  </si>
  <si>
    <t>サヤマラトルズサッカークラブ</t>
  </si>
  <si>
    <t>sayama rattles sc</t>
  </si>
  <si>
    <t>0054302</t>
  </si>
  <si>
    <t>下忍クラブ</t>
  </si>
  <si>
    <t>シモオシクラブ</t>
  </si>
  <si>
    <t>shimooshiclub</t>
  </si>
  <si>
    <t>0054357</t>
  </si>
  <si>
    <t>鴻巣フットボールクラブ</t>
  </si>
  <si>
    <t>コウノスフットボールクラブ</t>
  </si>
  <si>
    <t>KOUNOSU FC</t>
  </si>
  <si>
    <t>0054379</t>
  </si>
  <si>
    <t>大宮ＫＳ　ＵＮＩＴＥＤ　ＳＣ</t>
  </si>
  <si>
    <t>オオミヤケイエスユナイテッドエスシー</t>
  </si>
  <si>
    <t>OMIYA KS UNITED SC</t>
  </si>
  <si>
    <t>0054458</t>
  </si>
  <si>
    <t>大学連盟</t>
  </si>
  <si>
    <t>獨協大学體育會サッカー部</t>
  </si>
  <si>
    <t>ドッキョウダイガクタイイクカイサッカーブ</t>
  </si>
  <si>
    <t>Dokkyo Univ. Football Club</t>
  </si>
  <si>
    <t>0054582</t>
  </si>
  <si>
    <t>日本工業大学体育会サッカー部</t>
  </si>
  <si>
    <t>ニッポンコウギョウダイガクタイイクカイサッカーブ</t>
  </si>
  <si>
    <t>nipponkougyoudaigakutaikukaisakkabu</t>
  </si>
  <si>
    <t>0054593</t>
  </si>
  <si>
    <t>東京電機大学理工学部体育会サッカー部</t>
  </si>
  <si>
    <t>トウキョウデンキダイガクリコウガクブタイイクカイサッカーブ</t>
  </si>
  <si>
    <t>tokyodenkidaigakurikougakubutaiikukaisoccerbu</t>
  </si>
  <si>
    <t>0054605</t>
  </si>
  <si>
    <t>埼玉工業大学体育会サッカー部</t>
  </si>
  <si>
    <t>サイタマコウギョウダイガクタイイクカイサッカーブ</t>
  </si>
  <si>
    <t>SAIKO FOOTBALL CLUB</t>
  </si>
  <si>
    <t>0054616</t>
  </si>
  <si>
    <t>熊谷基地サッカー部</t>
  </si>
  <si>
    <t>クマガヤキチサッカーブ</t>
  </si>
  <si>
    <t>kumagaya air base</t>
  </si>
  <si>
    <t>0054650</t>
  </si>
  <si>
    <t>熊谷市役所サッカー部</t>
  </si>
  <si>
    <t>クマガヤシヤクショサッカーブ</t>
  </si>
  <si>
    <t>KUMAGAYA FC</t>
  </si>
  <si>
    <t>0054751</t>
  </si>
  <si>
    <t>熊谷ＦＣフォルテシモ</t>
  </si>
  <si>
    <t>クマガヤフットボールクラブフォルテシモ</t>
  </si>
  <si>
    <t>kumagaya FC fortissimo</t>
  </si>
  <si>
    <t>0054818</t>
  </si>
  <si>
    <t>深谷クラブ</t>
  </si>
  <si>
    <t>フカヤクラブ</t>
  </si>
  <si>
    <t>fukayaclub</t>
  </si>
  <si>
    <t>0054829</t>
  </si>
  <si>
    <t>妻沼クラブ</t>
  </si>
  <si>
    <t>メヌマクラブ</t>
  </si>
  <si>
    <t>menumaclub</t>
  </si>
  <si>
    <t>0055000</t>
  </si>
  <si>
    <t>Ｂ．Ｇ毛呂山</t>
  </si>
  <si>
    <t>ビージーモロヤマ</t>
  </si>
  <si>
    <t>B.G MOROYAMA</t>
  </si>
  <si>
    <t>0084978</t>
  </si>
  <si>
    <t>J1</t>
  </si>
  <si>
    <t>浦和レッドダイヤモンズ</t>
  </si>
  <si>
    <t>ウラワレッドダイヤモンズ</t>
  </si>
  <si>
    <t>URAWA RED DIAMONDS</t>
  </si>
  <si>
    <t>0132949</t>
  </si>
  <si>
    <t>J2</t>
  </si>
  <si>
    <t>大宮アルディージャ</t>
  </si>
  <si>
    <t>オオミヤアルディージャ</t>
  </si>
  <si>
    <t>OMIYA ARDIJA</t>
  </si>
  <si>
    <t>0157968</t>
  </si>
  <si>
    <t>高体連</t>
  </si>
  <si>
    <t>埼玉県立熊谷高等学校サッカー部</t>
  </si>
  <si>
    <t>サイタマケンリツクマガヤコウトウガッコウサッカーブ</t>
  </si>
  <si>
    <t>KUMAGAYA HIGH SCHOOL FC</t>
  </si>
  <si>
    <t>0165192</t>
  </si>
  <si>
    <t>埼玉県立熊谷西高等学校</t>
  </si>
  <si>
    <t>サイタマケンリツクマガヤニシコウトウガッコウ</t>
  </si>
  <si>
    <t>kumagayanishi</t>
  </si>
  <si>
    <t>0165204</t>
  </si>
  <si>
    <t>埼玉県立熊谷商業高等学校サッカー部</t>
  </si>
  <si>
    <t>サイタマケンリツクマガヤショウギョウコウトウガッコウサッカーブ</t>
  </si>
  <si>
    <t>saitamakennritukoutougakkousakka-bu</t>
  </si>
  <si>
    <t>0165215</t>
  </si>
  <si>
    <t>埼玉県立熊谷工業高等学校</t>
  </si>
  <si>
    <t>サイタマケンリツクマガヤコウギョウコウトウガッコウ</t>
  </si>
  <si>
    <t>saitamakenritukumagayakougyoukoukou</t>
  </si>
  <si>
    <t>0165226</t>
  </si>
  <si>
    <t>熊谷農業高校</t>
  </si>
  <si>
    <t>クマガヤノウギョウコウコウ</t>
  </si>
  <si>
    <t>kumaganougyoukoukou</t>
  </si>
  <si>
    <t>0165237</t>
  </si>
  <si>
    <t>埼玉県立進修館高等学校サッカー部</t>
  </si>
  <si>
    <t>サイタマケンリツシンシュウカンコウトウガッコウサッカーブ</t>
  </si>
  <si>
    <t>SHINSYUKAN FOOTBALL CLUB</t>
  </si>
  <si>
    <t>0165259</t>
  </si>
  <si>
    <t>埼玉県立鴻巣高等学校サッカー部</t>
  </si>
  <si>
    <t>サイタマケンリツコウノスコウトウガッコウサッカーブ</t>
  </si>
  <si>
    <t>saitama prefectural kounosu highschool</t>
  </si>
  <si>
    <t>0165271</t>
  </si>
  <si>
    <t>埼玉県立深谷高等学校サッカー部</t>
  </si>
  <si>
    <t>サイタマケンリツフカヤコウトウガッコウサッカーブ</t>
  </si>
  <si>
    <t>saitamakenritsufukayakoutougakkou</t>
  </si>
  <si>
    <t>0165282</t>
  </si>
  <si>
    <t>埼玉県立深谷第一高等学校サッカー部</t>
  </si>
  <si>
    <t>サイタマケンリツフカヤダイイチコウトウガッコウサッカーブ</t>
  </si>
  <si>
    <t>saitamakenritsufukayadaiichikoutougakkousakka-bu</t>
  </si>
  <si>
    <t>0165293</t>
  </si>
  <si>
    <t>埼玉県立深谷商業高等学校</t>
  </si>
  <si>
    <t>サイタマケンリツフカヤショウギョウコウトウガッコウ</t>
  </si>
  <si>
    <t>fukasho</t>
  </si>
  <si>
    <t>0165305</t>
  </si>
  <si>
    <t>正智深谷高等学校</t>
  </si>
  <si>
    <t>ショウチフカヤコウトウガッコウ</t>
  </si>
  <si>
    <t>Shochi Fukaya</t>
  </si>
  <si>
    <t>0165316</t>
  </si>
  <si>
    <t>埼玉県立本庄高等学校サッカー部</t>
  </si>
  <si>
    <t>サイタマケンリツホンジョウコウトウガッコウサッカーブ</t>
  </si>
  <si>
    <t>saitamakenrituhonjokoutougakkousakka-bu</t>
  </si>
  <si>
    <t>0165327</t>
  </si>
  <si>
    <t>本庄東高等学校</t>
  </si>
  <si>
    <t>ホンジョウヒガシコウトウガッコウ</t>
  </si>
  <si>
    <t>HONJO HIGASHI HIGH SCHOOL</t>
  </si>
  <si>
    <t>0165349</t>
  </si>
  <si>
    <t>早稲田大学本庄高等学院</t>
  </si>
  <si>
    <t>ワセダダイガクホンジョウコウトウガクイン</t>
  </si>
  <si>
    <t>Waseda University Honjo Senior High School</t>
  </si>
  <si>
    <t>0165350</t>
  </si>
  <si>
    <t>秩父高等学校サッカー部</t>
  </si>
  <si>
    <t>チチブコウトウガッコウサッカーブ</t>
  </si>
  <si>
    <t>chichibukoutougakkousakkabu</t>
  </si>
  <si>
    <t>0165361</t>
  </si>
  <si>
    <t>秩父農工科学高等学校サッカー部</t>
  </si>
  <si>
    <t>チチブノウコウカガクコウトウガッコウサッカーブ</t>
  </si>
  <si>
    <t>chichibunokosakka-bu</t>
  </si>
  <si>
    <t>0165372</t>
  </si>
  <si>
    <t>埼玉県立児玉高等学校サッカー部</t>
  </si>
  <si>
    <t>サイタマケンリツコダマコウトウガッコウサッカーブ</t>
  </si>
  <si>
    <t>saitamakenritukodamakoutougakkou</t>
  </si>
  <si>
    <t>0165383</t>
  </si>
  <si>
    <t>埼玉県立児玉白楊高等学校</t>
  </si>
  <si>
    <t>サイタマケンリツコダマハクヨウコウトウガッコウ</t>
  </si>
  <si>
    <t>0165394</t>
  </si>
  <si>
    <t>埼玉県立小鹿野高等学校</t>
  </si>
  <si>
    <t>サイタマケンリツオガノコウトウガッコウ</t>
  </si>
  <si>
    <t>saitamakennritsuoganokoutougakkou</t>
  </si>
  <si>
    <t>0165406</t>
  </si>
  <si>
    <t>埼玉県立寄居城北高等学校</t>
  </si>
  <si>
    <t>サイタマケンリツヨリイジョウホクコウトウガッコウ</t>
  </si>
  <si>
    <t>saitamakenrituyoriijouhokukoukou</t>
  </si>
  <si>
    <t>0165428</t>
  </si>
  <si>
    <t>埼玉県立妻沼高等学校サッカー部</t>
  </si>
  <si>
    <t>サイタマケンリツメヌマコウトウガッコウサッカーブ</t>
  </si>
  <si>
    <t>saitamakennritsumenumakuotougakkou</t>
  </si>
  <si>
    <t>0165440</t>
  </si>
  <si>
    <t>本庄第一高等学校サッカー部</t>
  </si>
  <si>
    <t>ホンジョウダイイチコウトウガッコウサッカーブ</t>
  </si>
  <si>
    <t>honjo daiichi high school</t>
  </si>
  <si>
    <t>0165462</t>
  </si>
  <si>
    <t>埼玉県立春日部高等学校サッカー部</t>
  </si>
  <si>
    <t>サイタマケンリツカスカベコウトウガッコウサッカーブ</t>
  </si>
  <si>
    <t>KASUKABE H.S.F.C</t>
  </si>
  <si>
    <t>0165473</t>
  </si>
  <si>
    <t>埼玉県立春日部東高等学校</t>
  </si>
  <si>
    <t>サイタマケンリツカスカベヒガシコウトウガッコウ</t>
  </si>
  <si>
    <t>Saitamakenritsu Kasukabe Higashi High School</t>
  </si>
  <si>
    <t>0165484</t>
  </si>
  <si>
    <t>埼玉県立春日部工業高等学校</t>
  </si>
  <si>
    <t>サイタマケンリツカスカベコウギョウコウトウガッコウ</t>
  </si>
  <si>
    <t>saitamakennritukasukabekougyoukoutougakkou</t>
  </si>
  <si>
    <t>0165495</t>
  </si>
  <si>
    <t>春日部共栄高等学校</t>
  </si>
  <si>
    <t>カスカベキョウエイコウトウガッコウ</t>
  </si>
  <si>
    <t>kasukabekyoeikoutougakkou</t>
  </si>
  <si>
    <t>0165507</t>
  </si>
  <si>
    <t>埼玉県立岩槻高等学校サッカー部</t>
  </si>
  <si>
    <t>サイタマケンリツイワツキコウトウガッコウサッカーブ</t>
  </si>
  <si>
    <t>saitamakennrituiwatsukikoutougaltukousoccerbu</t>
  </si>
  <si>
    <t>0165518</t>
  </si>
  <si>
    <t>saitamakenritsu iwatsuki hokuryo high school FC</t>
  </si>
  <si>
    <t>0165529</t>
  </si>
  <si>
    <t>埼玉県立岩槻商業高等学校</t>
  </si>
  <si>
    <t>サイタマケンリツイワツキショウギョウコウトウガッコウ</t>
  </si>
  <si>
    <t>iwasho F.c</t>
  </si>
  <si>
    <t>0165530</t>
  </si>
  <si>
    <t>開智高等学校</t>
  </si>
  <si>
    <t>カイチコウトウガッコウ</t>
  </si>
  <si>
    <t>kaichi high school</t>
  </si>
  <si>
    <t>0165541</t>
  </si>
  <si>
    <t>埼玉県立草加高等学校サッカー部</t>
  </si>
  <si>
    <t>サイタマケンリツソウカコウトウガッコウサッカーブ</t>
  </si>
  <si>
    <t>soka soccer</t>
  </si>
  <si>
    <t>0165552</t>
  </si>
  <si>
    <t>埼玉県立草加南高等学校サッカー部</t>
  </si>
  <si>
    <t>サイタマケンリツソウカミナミコウトウガッコウサッカーブ</t>
  </si>
  <si>
    <t>Soka Minami high school</t>
  </si>
  <si>
    <t>0165563</t>
  </si>
  <si>
    <t>埼玉県立草加東高等学校サッカー部</t>
  </si>
  <si>
    <t>サイタマケンリツソウカヒガシコウトウガッコウサッカーブ</t>
  </si>
  <si>
    <t>saitamakenritusokahigashikoutougakkousakka-bu</t>
  </si>
  <si>
    <t>0165574</t>
  </si>
  <si>
    <t>埼玉県立草加西高等学校</t>
  </si>
  <si>
    <t>サイタマケンリツソウカニシコウトウガッコウ</t>
  </si>
  <si>
    <t>sokanishi</t>
  </si>
  <si>
    <t>0165585</t>
  </si>
  <si>
    <t>埼玉県立越ヶ谷高等学校</t>
  </si>
  <si>
    <t>サイタマケンリツコシガヤコウトウガッコウ</t>
  </si>
  <si>
    <t>Koshigaya High-School Soccer Club</t>
  </si>
  <si>
    <t>0165596</t>
  </si>
  <si>
    <t>埼玉県立越谷北高等学校</t>
  </si>
  <si>
    <t>サイタマケンリツコシガヤキタコウトウガッコウ</t>
  </si>
  <si>
    <t>Koshigaya Kita</t>
  </si>
  <si>
    <t>0165608</t>
  </si>
  <si>
    <t>埼玉県立越谷東高等学校</t>
  </si>
  <si>
    <t>サイタマケンリツコシガヤヒガシコウトウガッコウ</t>
  </si>
  <si>
    <t>saitamakennritsukoshigayahigashikoutougakkou</t>
  </si>
  <si>
    <t>0165619</t>
  </si>
  <si>
    <t>埼玉県立越谷南高等学校サッカー部</t>
  </si>
  <si>
    <t>サイタマケンリツコシガヤミナミコウトウガッコウサッカーブ</t>
  </si>
  <si>
    <t>Saitama Prefectural Koshigaya-minami High School Football Club</t>
  </si>
  <si>
    <t>0165620</t>
  </si>
  <si>
    <t>埼玉県立越谷西高等学校</t>
  </si>
  <si>
    <t>サイタマケンリツコシガヤニシコウトウガッコウ</t>
  </si>
  <si>
    <t>saitamakenritukosigayanisikoutougakkou</t>
  </si>
  <si>
    <t>0165631</t>
  </si>
  <si>
    <t>越谷総合技術高等学校サッカー部</t>
  </si>
  <si>
    <t>コシガヤソウゴウギジュツコウトウガッコウサッカーブ</t>
  </si>
  <si>
    <t>koshigayasougougijyutukoutougakkousakka-bu</t>
  </si>
  <si>
    <t>0165642</t>
  </si>
  <si>
    <t>獨協埼玉高等学校サッカー部</t>
  </si>
  <si>
    <t>ドッキョウサイタマコウトウガッコウサッカーブ</t>
  </si>
  <si>
    <t>dokkyo-saitama high school</t>
  </si>
  <si>
    <t>0165653</t>
  </si>
  <si>
    <t>埼玉県立八潮高等学校</t>
  </si>
  <si>
    <t>サイタマケンリツヤシオコウトウガッコウ</t>
  </si>
  <si>
    <t>saitamakenritsuyashiokoutougakkou</t>
  </si>
  <si>
    <t>0165664</t>
  </si>
  <si>
    <t>埼玉県立八潮南高等学校</t>
  </si>
  <si>
    <t>サイタマケンリツヤシオミナミコウトウガッコウ</t>
  </si>
  <si>
    <t>yashiominami</t>
  </si>
  <si>
    <t>0165675</t>
  </si>
  <si>
    <t>埼玉県立三郷高等学校</t>
  </si>
  <si>
    <t>サイタマケンリツミサトコウトウガッコウ</t>
  </si>
  <si>
    <t>saitamakenritumisatokoutougakkou</t>
  </si>
  <si>
    <t>0165686</t>
  </si>
  <si>
    <t>埼玉県立三郷北高等学校サッカー部</t>
  </si>
  <si>
    <t>サイタマケンリツミサトキタコウトウガッコウサッカーブ</t>
  </si>
  <si>
    <t>SAITAMAKENRITUMISATOKITAKOUTOUGAKOUSAKA-BU</t>
  </si>
  <si>
    <t>0165697</t>
  </si>
  <si>
    <t>埼玉県立三郷工業技術高等学校</t>
  </si>
  <si>
    <t>サイタマケンリツミサトコウギョウギジュツコウトウガッコウ</t>
  </si>
  <si>
    <t>saitamakennritumisatokougyougizyutukoutougakkou</t>
  </si>
  <si>
    <t>0165709</t>
  </si>
  <si>
    <t>埼玉県立羽生実業高等学校</t>
  </si>
  <si>
    <t>ハニュウジツギョウコウトウガッコウ</t>
  </si>
  <si>
    <t>hanyuujitsugyoukoutougakkou</t>
  </si>
  <si>
    <t>0165710</t>
  </si>
  <si>
    <t>羽生第一高等学校</t>
  </si>
  <si>
    <t>ハニュウダイイチコウトウガッコウ</t>
  </si>
  <si>
    <t>hanyuudaiitikoutougakkou</t>
  </si>
  <si>
    <t>0165721</t>
  </si>
  <si>
    <t>埼玉県立久喜工業高等学校</t>
  </si>
  <si>
    <t>サイタマケンリツクキコウギョウコウトウガッコウ</t>
  </si>
  <si>
    <t>saitamakenritukukikougyoukoutougakkou</t>
  </si>
  <si>
    <t>0165732</t>
  </si>
  <si>
    <t>埼玉県立久喜北陽高等学校</t>
  </si>
  <si>
    <t>サイタマケンリツクキホクヨウコウトウガッコウ</t>
  </si>
  <si>
    <t>SAITAMAKENRITSU KUKIHOKUYO KOUTOUGAKKOU</t>
  </si>
  <si>
    <t>0165743</t>
  </si>
  <si>
    <t>埼玉県立不動岡高等学校サッカー部</t>
  </si>
  <si>
    <t>サイタマケンリツフドウオカコウトウガッコウサッカーブ</t>
  </si>
  <si>
    <t>fudooka soccer</t>
  </si>
  <si>
    <t>0165754</t>
  </si>
  <si>
    <t>花咲徳栄高等学校</t>
  </si>
  <si>
    <t>ハナサキトクハルコウトウガッコウ</t>
  </si>
  <si>
    <t>hanasakitokuharukoutougakkou</t>
  </si>
  <si>
    <t>0165765</t>
  </si>
  <si>
    <t>埼玉県立蓮田松韻高等学校サッカー部</t>
  </si>
  <si>
    <t>サイタマケンリツハスダショウインコウトウガッコウサッカーブ</t>
  </si>
  <si>
    <t>saitamakennrituhasudashoinkoutougakkou</t>
  </si>
  <si>
    <t>0165776</t>
  </si>
  <si>
    <t>埼玉県立幸手桜高等学校サッカー部</t>
  </si>
  <si>
    <t>サイタマケンリツサッテサクラコウトウガッコウサッカーブ</t>
  </si>
  <si>
    <t>saitamakenritsusattesakurakoutougakkousoccerbu</t>
  </si>
  <si>
    <t>0165798</t>
  </si>
  <si>
    <t>0165800</t>
  </si>
  <si>
    <t>埼玉県立杉戸高等学校サッカー部</t>
  </si>
  <si>
    <t>サイタマケンリツスギトコウトウガッコウサッカーブ</t>
  </si>
  <si>
    <t>saitamakenritusugitokoutougatukousatuka-bu</t>
  </si>
  <si>
    <t>0165811</t>
  </si>
  <si>
    <t>昌平高等学校</t>
  </si>
  <si>
    <t>ショウヘイコウトウガッコウ</t>
  </si>
  <si>
    <t>shoheihighschool</t>
  </si>
  <si>
    <t>0165822</t>
  </si>
  <si>
    <t>0165844</t>
  </si>
  <si>
    <t>埼玉県立松伏高校サッカー部</t>
  </si>
  <si>
    <t>サイタマケンリツマツブシコウコウサッカーブ</t>
  </si>
  <si>
    <t>saitamakenritumatubushikoukousatuka-bu</t>
  </si>
  <si>
    <t>0165855</t>
  </si>
  <si>
    <t>埼玉県立鷲宮高等学校サッカー部</t>
  </si>
  <si>
    <t>サイタマケンリツワシノミヤコウトウガッコウサッカーブ</t>
  </si>
  <si>
    <t>saitamakenrituwasinomiyakoutougakkousakka-bu</t>
  </si>
  <si>
    <t>0165866</t>
  </si>
  <si>
    <t>埼玉県立白岡高等学校サッカー部</t>
  </si>
  <si>
    <t>サイタマケンリツシラオカコウトウガッコウサッカーブ</t>
  </si>
  <si>
    <t>shiraoka high school</t>
  </si>
  <si>
    <t>0165888</t>
  </si>
  <si>
    <t>埼玉県立宮代高等学校</t>
  </si>
  <si>
    <t>サイタマケンリツミヤシロコウトウガッコウ</t>
  </si>
  <si>
    <t>saitamakenritumiyashirokoutougakkou</t>
  </si>
  <si>
    <t>0165899</t>
  </si>
  <si>
    <t>埼玉県立浦和高等学校サッカー部</t>
  </si>
  <si>
    <t>サイタマケンリツウラワコウトウガッコウサッカーブ</t>
  </si>
  <si>
    <t>saitamakenritu urawa highschool football club</t>
  </si>
  <si>
    <t>0165967</t>
  </si>
  <si>
    <t>浦和西高等学校サッカー部</t>
  </si>
  <si>
    <t>ウラワニシコウトウガッコウサッカーブ</t>
  </si>
  <si>
    <t>URAWA NISHI HIGH SCHOOL FC</t>
  </si>
  <si>
    <t>0165978</t>
  </si>
  <si>
    <t>埼玉県立浦和北高等学校サッカー部</t>
  </si>
  <si>
    <t>サイタマケンリツウラワキタコウトウガッコウサッカーブ</t>
  </si>
  <si>
    <t>saitamakennrituurawakitakoutougakkousakkabu</t>
  </si>
  <si>
    <t>0165989</t>
  </si>
  <si>
    <t>埼玉県立浦和東高等学校サッカー部</t>
  </si>
  <si>
    <t>サイタマケンリツウラワヒガシコウトウガッコウサッカーブ</t>
  </si>
  <si>
    <t>SAITAMA URAWA HIGASHI HIGH SCHOOL</t>
  </si>
  <si>
    <t>0165990</t>
  </si>
  <si>
    <t>埼玉県立浦和工業高等学校サッカー部</t>
  </si>
  <si>
    <t>サイタマケンリツウラワコウギョウコウトウガッコウサッカーブ</t>
  </si>
  <si>
    <t>saitamakennritsuurawakougyoukoutougakkousakka-bu</t>
  </si>
  <si>
    <t>0166014</t>
  </si>
  <si>
    <t>さいたま市立浦和高等学校</t>
  </si>
  <si>
    <t>サイタマシリツウラワコウトウガッコウ</t>
  </si>
  <si>
    <t>saitama municipal urawa high school</t>
  </si>
  <si>
    <t>0166025</t>
  </si>
  <si>
    <t>埼玉県さいたま市立浦和南高等学校サッカー部</t>
  </si>
  <si>
    <t>サイタマケンサイタマシリツウラワミナミコウトウガッコウサッカーブ</t>
  </si>
  <si>
    <t>Urawa Minami High School</t>
  </si>
  <si>
    <t>0166036</t>
  </si>
  <si>
    <t>叡明高等学校</t>
  </si>
  <si>
    <t>エイメイコウトウガッコウ</t>
  </si>
  <si>
    <t>eimei</t>
  </si>
  <si>
    <t>0166047</t>
  </si>
  <si>
    <t>浦和実業学園高等学校</t>
  </si>
  <si>
    <t>ウラワジツギョウガクエンコウトウガッコウ</t>
  </si>
  <si>
    <t>urawajitsugyogakuenhighschool</t>
  </si>
  <si>
    <t>0166058</t>
  </si>
  <si>
    <t>浦和学院高等学校</t>
  </si>
  <si>
    <t>ウラワガクインコウトウガッコウ</t>
  </si>
  <si>
    <t>urawagakuin high school</t>
  </si>
  <si>
    <t>0166069</t>
  </si>
  <si>
    <t>埼玉県立川口高等学校</t>
  </si>
  <si>
    <t>サイタマケンリツカワグチコウトウガッコウ</t>
  </si>
  <si>
    <t>saitamakenritukawaguchikoutougakkou</t>
  </si>
  <si>
    <t>0166070</t>
  </si>
  <si>
    <t>埼玉県立川口北高等学校</t>
  </si>
  <si>
    <t>サイタマケンリツカワグチキタコウトウガッコウ</t>
  </si>
  <si>
    <t>saitamakenritukawagutikitakoutougakkou</t>
  </si>
  <si>
    <t>0166081</t>
  </si>
  <si>
    <t>埼玉県立川口東高等学校</t>
  </si>
  <si>
    <t>サイタマケンリツカワグチヒガシコウトウガッコウ</t>
  </si>
  <si>
    <t>saitamakenritukawaguchihigashikoutougakkou</t>
  </si>
  <si>
    <t>0166092</t>
  </si>
  <si>
    <t>埼玉県立川口青陵高等学校サッカー部</t>
  </si>
  <si>
    <t>サイタマケンリツカワグチセイリョウコウトウガッコウサッカーブ</t>
  </si>
  <si>
    <t>saitamakenritukawagutiseiryoukoukousakka-bu</t>
  </si>
  <si>
    <t>0166104</t>
  </si>
  <si>
    <t>埼玉県立川口工業高等学校サッカー部</t>
  </si>
  <si>
    <t>サイタマケンリツカワグチコウギョウコウトウガッコウサッカーブ</t>
  </si>
  <si>
    <t>KAWAGUCHI TECHNICAL HIGH SCHOOL SOCCER CLUB</t>
  </si>
  <si>
    <t>0166115</t>
  </si>
  <si>
    <t>埼玉県立鳩ケ谷高等学校</t>
  </si>
  <si>
    <t>サイタマケンリツハトガヤコウトウガッコウ</t>
  </si>
  <si>
    <t>SaitamakenrituHatogayakoutougakkou</t>
  </si>
  <si>
    <t>0166148</t>
  </si>
  <si>
    <t>埼玉県立蕨高等学校</t>
  </si>
  <si>
    <t>サイタマケンリツワラビコウトウガッコウ</t>
  </si>
  <si>
    <t>saitamakennrituwarabikoutougakkou</t>
  </si>
  <si>
    <t>0166159</t>
  </si>
  <si>
    <t>埼玉県立南稜高等学校</t>
  </si>
  <si>
    <t>サイタマケンリツナンリョウコウトウガッコウ</t>
  </si>
  <si>
    <t>saitamakenritsu nanryou koutougakkou</t>
  </si>
  <si>
    <t>0166182</t>
  </si>
  <si>
    <t>埼玉県立与野高等学校サッカー部</t>
  </si>
  <si>
    <t>サイタマケンリツヨノコウトウガッコウサッカーブ</t>
  </si>
  <si>
    <t>saitamakennrituyonokoutougakkou</t>
  </si>
  <si>
    <t>0166193</t>
  </si>
  <si>
    <t>埼玉県立いずみ高等学校</t>
  </si>
  <si>
    <t>サイタマケンリツイズミコウトウガッコウ</t>
  </si>
  <si>
    <t>saitamakenritu izumikoutougakkou</t>
  </si>
  <si>
    <t>0166205</t>
  </si>
  <si>
    <t>大宮高校サッカー部</t>
  </si>
  <si>
    <t>オオミヤコウコウサッカーブ</t>
  </si>
  <si>
    <t>oomiyakoukousakka-bu</t>
  </si>
  <si>
    <t>0166216</t>
  </si>
  <si>
    <t>埼玉県立大宮武蔵野高等学校</t>
  </si>
  <si>
    <t>サイタマケンリツオオミヤムサシノコウトウガッコウ</t>
  </si>
  <si>
    <t>Saitamakennritu Omiyamusasino Hight School</t>
  </si>
  <si>
    <t>0166227</t>
  </si>
  <si>
    <t>埼玉県立大宮東高等学校</t>
  </si>
  <si>
    <t>サイタマケンリツオオミヤヒガシコウトウガッコウ</t>
  </si>
  <si>
    <t>ohmiyahigashi</t>
  </si>
  <si>
    <t>0166238</t>
  </si>
  <si>
    <t>埼玉県立大宮南高等学校</t>
  </si>
  <si>
    <t>サイタマケンリツオオミヤミナミコウトウガッコウ</t>
  </si>
  <si>
    <t>saitamakennrituoomiyaminamikoutougakkou</t>
  </si>
  <si>
    <t>0166249</t>
  </si>
  <si>
    <t>埼玉県立大宮光陵高等学校</t>
  </si>
  <si>
    <t>サイタマケンリツオオミヤコウリョウコウトウガッコウ</t>
  </si>
  <si>
    <t>saitamakenrituoomiyakouryoukoutougakkou</t>
  </si>
  <si>
    <t>0166250</t>
  </si>
  <si>
    <t>埼玉県立大宮工業高等学校</t>
  </si>
  <si>
    <t>サイタマケンリツオオミヤコウギョウコウトウガッコウ</t>
  </si>
  <si>
    <t>saitamakenrituoomiyakougyoukoutougakkou</t>
  </si>
  <si>
    <t>0166261</t>
  </si>
  <si>
    <t>埼玉栄高等学校</t>
  </si>
  <si>
    <t>サイタマサカエコウトウガッコウ</t>
  </si>
  <si>
    <t>SAITAMASAKAE HIGH SCHOOL</t>
  </si>
  <si>
    <t>0166294</t>
  </si>
  <si>
    <t>栄東高等学校</t>
  </si>
  <si>
    <t>サカエヒガシコウトウガッコウ</t>
  </si>
  <si>
    <t>Sakaehigashi</t>
  </si>
  <si>
    <t>0166306</t>
  </si>
  <si>
    <t>埼玉県立上尾高等学校</t>
  </si>
  <si>
    <t>サイタマケンリツアゲオコウトウガッコウ</t>
  </si>
  <si>
    <t>ageo high school</t>
  </si>
  <si>
    <t>0166317</t>
  </si>
  <si>
    <t>埼玉県立上尾橘高等学校</t>
  </si>
  <si>
    <t>サイタマケンリツアゲオタチバナコウトウガッコウ</t>
  </si>
  <si>
    <t>AGEOTACHIBANA</t>
  </si>
  <si>
    <t>0166351</t>
  </si>
  <si>
    <t>秀明英光高等学校</t>
  </si>
  <si>
    <t>シュウメイエイコウコウトウガッコウ</t>
  </si>
  <si>
    <t>shuumeieikoukoutougakkou</t>
  </si>
  <si>
    <t>0166362</t>
  </si>
  <si>
    <t>埼玉県立桶川高等学校</t>
  </si>
  <si>
    <t>サイタマケンリツオケガワコウトウガッコウ</t>
  </si>
  <si>
    <t>Okegawa Football Club</t>
  </si>
  <si>
    <t>0166373</t>
  </si>
  <si>
    <t>埼玉県立桶川西高等学校</t>
  </si>
  <si>
    <t>サイタマケンリツオケガワニシコウトウガッコウ</t>
  </si>
  <si>
    <t>saitamakenrituokegawanisikoutougakou</t>
  </si>
  <si>
    <t>0166384</t>
  </si>
  <si>
    <t>埼玉県立北本高等学校</t>
  </si>
  <si>
    <t>サイタマケンリツキタモトコウトウガッコウ</t>
  </si>
  <si>
    <t>saitamakennritukitamotokoutougatukou</t>
  </si>
  <si>
    <t>0166395</t>
  </si>
  <si>
    <t>埼玉県立伊奈学園総合高等学校サッカー部</t>
  </si>
  <si>
    <t>サイタマケンリツイナガクエンソウゴウコウトウガッコウサッカーブ</t>
  </si>
  <si>
    <t>saitamakenrituinagakuensougoukoutougakkou</t>
  </si>
  <si>
    <t>0166407</t>
  </si>
  <si>
    <t>埼玉県立川越南高等学校</t>
  </si>
  <si>
    <t>サイタマケンリツカワゴエミナミコウトウガッコウ</t>
  </si>
  <si>
    <t>saitamakenritukawagoeminamikoutougakkou</t>
  </si>
  <si>
    <t>0166429</t>
  </si>
  <si>
    <t>埼玉県立川越西高等学校</t>
  </si>
  <si>
    <t>サイタマケンリツカワゴエニシコウトウガッコウ</t>
  </si>
  <si>
    <t>saitamakennritukawagoenisikoutougaltukou</t>
  </si>
  <si>
    <t>0166430</t>
  </si>
  <si>
    <t>星野学園川越東高等学校</t>
  </si>
  <si>
    <t>ホシノガクエンカワゴエヒガシコウトウガッコウ</t>
  </si>
  <si>
    <t>kawagoehigashi</t>
  </si>
  <si>
    <t>0166441</t>
  </si>
  <si>
    <t>埼玉県立川越初雁高等学校サッカー部</t>
  </si>
  <si>
    <t>サイタマケンリツカワゴエハツカリコウトウガッコウサッカーブ</t>
  </si>
  <si>
    <t>0166452</t>
  </si>
  <si>
    <t>埼玉県立川越工業高等学校</t>
  </si>
  <si>
    <t>サイタマケンリツカワゴエコウギョウコウトウガッコウ</t>
  </si>
  <si>
    <t>saitamakenritsu kawagoekougyoukoutougakkou</t>
  </si>
  <si>
    <t>0166463</t>
  </si>
  <si>
    <t>川越市立川越高等学校</t>
  </si>
  <si>
    <t>カワゴエシリツカワゴエコウトウガッコウ</t>
  </si>
  <si>
    <t>kawagoeshiritukawagoekoutougakkou</t>
  </si>
  <si>
    <t>0166474</t>
  </si>
  <si>
    <t>城西大学付属川越高等学校</t>
  </si>
  <si>
    <t>ジョウサイダイガクフゾクカワゴエコウトウガッコウ</t>
  </si>
  <si>
    <t>josaidaigakuhuzokukawagoe</t>
  </si>
  <si>
    <t>0166485</t>
  </si>
  <si>
    <t>秀明高等学校</t>
  </si>
  <si>
    <t>シュウメイコウトウガッコウ</t>
  </si>
  <si>
    <t>shumeikoutougakkou</t>
  </si>
  <si>
    <t>0166496</t>
  </si>
  <si>
    <t>城北埼玉高等学校</t>
  </si>
  <si>
    <t>ジョウホクサイタマコウトウガッコウ</t>
  </si>
  <si>
    <t>johokusaitama high-school FC</t>
  </si>
  <si>
    <t>0166508</t>
  </si>
  <si>
    <t>埼玉県立所沢北高等学校</t>
  </si>
  <si>
    <t>サイタマケンリツトコロザワキタコウトウガッコウ</t>
  </si>
  <si>
    <t>SAITAMAKENRITUTOKOROZAWAKITAKOUTOUGAKKOU</t>
  </si>
  <si>
    <t>0166520</t>
  </si>
  <si>
    <t>埼玉県立所沢西高等学校</t>
  </si>
  <si>
    <t>サイタマケンリツトコロザワニシコウトウガッコウ</t>
  </si>
  <si>
    <t>Saitamakenritu tokorozawanishi koutougakkou</t>
  </si>
  <si>
    <t>0166531</t>
  </si>
  <si>
    <t>埼玉県立所沢中央高等学校</t>
  </si>
  <si>
    <t>サイタマケンリツトコロザワチュウオウコウトウガッコウ</t>
  </si>
  <si>
    <t>saitamakenritutokorozawachuokoutougakkou</t>
  </si>
  <si>
    <t>0166542</t>
  </si>
  <si>
    <t>所沢商業高校</t>
  </si>
  <si>
    <t>トコロザワショウギョウコウコウ</t>
  </si>
  <si>
    <t>tokorozawashougyoukoukou</t>
  </si>
  <si>
    <t>0166564</t>
  </si>
  <si>
    <t>入間向陽高校フットボール部</t>
  </si>
  <si>
    <t>イルマコウヨウコウコウフットボールブ</t>
  </si>
  <si>
    <t>irumakouyoukoukouhuttobo-rubu</t>
  </si>
  <si>
    <t>0166586</t>
  </si>
  <si>
    <t>埼玉県立豊岡高等学校</t>
  </si>
  <si>
    <t>サイタマケンリツトヨオカコウトウガッコウ</t>
  </si>
  <si>
    <t>saitamakenritutoyookakoutougakkou</t>
  </si>
  <si>
    <t>0166597</t>
  </si>
  <si>
    <t>学校法人狭山ヶ丘学園狭山ヶ丘高等学校</t>
  </si>
  <si>
    <t>ガッコウホウジンサヤマガオカガクエンサヤマガオカコウトウガッコウ</t>
  </si>
  <si>
    <t>sayamagaoka high school</t>
  </si>
  <si>
    <t>0166609</t>
  </si>
  <si>
    <t>埼玉県私立東野高等学校</t>
  </si>
  <si>
    <t>サイタマケンシリツヒガシノコウトウガッコウ</t>
  </si>
  <si>
    <t>Higashino High School</t>
  </si>
  <si>
    <t>0166610</t>
  </si>
  <si>
    <t>埼玉県立狭山清陵高等学校</t>
  </si>
  <si>
    <t>サイタマケンリツサヤマセイリョウコウトウガッコウ</t>
  </si>
  <si>
    <t>sayamaseiryou</t>
  </si>
  <si>
    <t>0166632</t>
  </si>
  <si>
    <t>埼玉県立狭山経済高等学校サッカー部</t>
  </si>
  <si>
    <t>サイタマケンリツサヤマケイザイコウトウガッコウサッカーブ</t>
  </si>
  <si>
    <t>saitamakenritu sayamakeizaihighschoolsoccerclub</t>
  </si>
  <si>
    <t>0166643</t>
  </si>
  <si>
    <t>埼玉県立狭山工業高等学校サッカー部</t>
  </si>
  <si>
    <t>サイタマケンリツサヤマコウギョウコウトウガッコウサッカーブ</t>
  </si>
  <si>
    <t>sayama technical highschool</t>
  </si>
  <si>
    <t>0166654</t>
  </si>
  <si>
    <t>西武学園文理高等学校</t>
  </si>
  <si>
    <t>セイブガクエンブンリコウトウガッコウ</t>
  </si>
  <si>
    <t>seibugakuenbunrikoutougakou</t>
  </si>
  <si>
    <t>0166665</t>
  </si>
  <si>
    <t>埼玉県立松山高等学校</t>
  </si>
  <si>
    <t>サイタマケンリツマツヤマコウトウガッコウ</t>
  </si>
  <si>
    <t>Saitama Prefectural Matsuyama High School</t>
  </si>
  <si>
    <t>0166676</t>
  </si>
  <si>
    <t>東京農業大学第三高等学校</t>
  </si>
  <si>
    <t>トウキョウノウギョウダイガクダイサンコウトウガッコウ</t>
  </si>
  <si>
    <t>nodai3</t>
  </si>
  <si>
    <t>0166687</t>
  </si>
  <si>
    <t>埼玉県立志木高等学校サッカー部</t>
  </si>
  <si>
    <t>サイタマケンリツシキコウトウガッコウサッカーブ</t>
  </si>
  <si>
    <t>SHIKI HIGH SCHOOL SOCCER</t>
  </si>
  <si>
    <t>0166698</t>
  </si>
  <si>
    <t>慶應義塾志木高等学校サッカー部</t>
  </si>
  <si>
    <t>ケイオウギジュクシキコウトウガッコウサッカーブ</t>
  </si>
  <si>
    <t>Keio Shiki Senior High School</t>
  </si>
  <si>
    <t>0166700</t>
  </si>
  <si>
    <t>埼玉県立飯能高等学校サッカー部</t>
  </si>
  <si>
    <t>サイタマケンリツハンノウコウトウガッコウサッカーブ</t>
  </si>
  <si>
    <t xml:space="preserve">HANNO </t>
  </si>
  <si>
    <t>0166711</t>
  </si>
  <si>
    <t>聖望学園高等学校</t>
  </si>
  <si>
    <t>セイボウガクエンコウトウガッコウ</t>
  </si>
  <si>
    <t>seibogakuen high school</t>
  </si>
  <si>
    <t>0166722</t>
  </si>
  <si>
    <t>埼玉県立飯能南高等学校</t>
  </si>
  <si>
    <t>サイタマケンリツハンノウミナミコウトウガッコウ</t>
  </si>
  <si>
    <t>Saitama Prefectural Hanno Minami High School</t>
  </si>
  <si>
    <t>0166733</t>
  </si>
  <si>
    <t>自由の森学園高等学校</t>
  </si>
  <si>
    <t>ジユウノモリガクエンコウトウガッコウ</t>
  </si>
  <si>
    <t>Jiyunomorigakuen High School</t>
  </si>
  <si>
    <t>0166744</t>
  </si>
  <si>
    <t>埼玉県立新座高等学校</t>
  </si>
  <si>
    <t>サイタマケンリツニイザコウトウガッコウ</t>
  </si>
  <si>
    <t>NIIZA HIGH SCHOOL FC</t>
  </si>
  <si>
    <t>0166755</t>
  </si>
  <si>
    <t>埼玉県立新座柳瀬高等学校</t>
  </si>
  <si>
    <t>サイタマケンリツニイザヤナセコウトウガッコウ</t>
  </si>
  <si>
    <t>niizayanase</t>
  </si>
  <si>
    <t>0166766</t>
  </si>
  <si>
    <t>埼玉県立新座総合技術高等学校サッカー部</t>
  </si>
  <si>
    <t>サイタマケンリツニイザソウゴウギジュツコウトウガッコウサッカーブ</t>
  </si>
  <si>
    <t>saitamakennrituniizasougougijyutukoutougakkousakka-bu</t>
  </si>
  <si>
    <t>0166777</t>
  </si>
  <si>
    <t>立教新座高校サッカー部</t>
  </si>
  <si>
    <t>リッキョウニイザコウコウサッカーブ</t>
  </si>
  <si>
    <t>rikkyoniiza</t>
  </si>
  <si>
    <t>0166788</t>
  </si>
  <si>
    <t>私立西武台高等学校</t>
  </si>
  <si>
    <t>シリツセイブダイコウトウガッコウ</t>
  </si>
  <si>
    <t>sirituseibudaikoutougakkou</t>
  </si>
  <si>
    <t>0166799</t>
  </si>
  <si>
    <t>埼玉県立和光高等学校サッカー部</t>
  </si>
  <si>
    <t>サイタマケンリツワコウコウトウガッコウサッカーブ</t>
  </si>
  <si>
    <t>wako soccer club</t>
  </si>
  <si>
    <t>0166801</t>
  </si>
  <si>
    <t>埼玉県立和光国際高等学校</t>
  </si>
  <si>
    <t>サイタマケンリツワコウコクサイコウトウガッコウ</t>
  </si>
  <si>
    <t>SAITAMA PREFECTURAL WAKO KOKUSAI HIGH SCHOOL</t>
  </si>
  <si>
    <t>0166812</t>
  </si>
  <si>
    <t>埼玉県立朝霞高等学校</t>
  </si>
  <si>
    <t>サイタマケンリツアサカコウトウガッコウ</t>
  </si>
  <si>
    <t>saitamakenritsuasakakoutougakkou</t>
  </si>
  <si>
    <t>0166823</t>
  </si>
  <si>
    <t>埼玉県立朝霞西高等学校</t>
  </si>
  <si>
    <t>サイタマケンリツアサカニシコウトウガッコウ</t>
  </si>
  <si>
    <t>saitamakenristuasakanishikoukou</t>
  </si>
  <si>
    <t>0166834</t>
  </si>
  <si>
    <t>埼玉県立坂戸高等学校</t>
  </si>
  <si>
    <t>サイタマケンリツサカドコウトウガッコウ</t>
  </si>
  <si>
    <t>saitamakennritusakadokoutougakkou</t>
  </si>
  <si>
    <t>0166845</t>
  </si>
  <si>
    <t>埼玉県立坂戸西高等学校</t>
  </si>
  <si>
    <t>サイタマケンリツサカドニシコウトウガッコウ</t>
  </si>
  <si>
    <t>SAKADONISHI HIGH SCHOOL</t>
  </si>
  <si>
    <t>0166856</t>
  </si>
  <si>
    <t>武蔵越生高等学校</t>
  </si>
  <si>
    <t>ムサシオゴセコウトウガッコウ</t>
  </si>
  <si>
    <t>musashiogose</t>
  </si>
  <si>
    <t>0166889</t>
  </si>
  <si>
    <t>埼玉県立鶴ケ島清風高等学校</t>
  </si>
  <si>
    <t>サイタマケンリツツルガシマセイフーコウトウガッコウ</t>
  </si>
  <si>
    <t>saitamakenritsutsurugashimaseifukoutougakkou</t>
  </si>
  <si>
    <t>0166890</t>
  </si>
  <si>
    <t>埼玉県　私立　埼玉平成高等学校</t>
  </si>
  <si>
    <t>サイタマケンシリツサイタマヘイセイコウトウガッコウ</t>
  </si>
  <si>
    <t>saitamakennshiritusaitamaheiseikoutougakkou</t>
  </si>
  <si>
    <t>0166913</t>
  </si>
  <si>
    <t>埼玉県立日高高等学校</t>
  </si>
  <si>
    <t>サイタマケンリツヒダカコウトウガッコウ</t>
  </si>
  <si>
    <t>hidaka highschool</t>
  </si>
  <si>
    <t>0166924</t>
  </si>
  <si>
    <t>埼玉県立ふじみ野高等学校</t>
  </si>
  <si>
    <t>サイタマケンリツフジミノコウトウガッコウ</t>
  </si>
  <si>
    <t>saitamakenritsufujiminokoutougakkou</t>
  </si>
  <si>
    <t>0166935</t>
  </si>
  <si>
    <t>埼玉県立滑川総合高等学校</t>
  </si>
  <si>
    <t>サイタマケンリツナメガワソウゴウコウトウガッコウ</t>
  </si>
  <si>
    <t>SAITAMAKENRITUNAMEGAWASOUGOUKOUTOUGAKKOU</t>
  </si>
  <si>
    <t>0166946</t>
  </si>
  <si>
    <t>埼玉県立小川高等学校</t>
  </si>
  <si>
    <t>サイタマケンリツオガワコウトウガッコウ</t>
  </si>
  <si>
    <t>ogawa</t>
  </si>
  <si>
    <t>0166968</t>
  </si>
  <si>
    <t>筑波大学附属坂戸高等学校</t>
  </si>
  <si>
    <t>ツクバダイガクフゾクサカドコウトウガッコウ</t>
  </si>
  <si>
    <t>University of Tsukuba Senior High School at Sakado</t>
  </si>
  <si>
    <t>0166979</t>
  </si>
  <si>
    <t>埼玉県立鳩山高等学校</t>
  </si>
  <si>
    <t>サイタマケンリツハトヤマコウトウガッコウ</t>
  </si>
  <si>
    <t>SAITAMAKENRITSUHATOYAMAKOUTOUGAKKOU</t>
  </si>
  <si>
    <t>0166980</t>
  </si>
  <si>
    <t>第3種</t>
  </si>
  <si>
    <t>0166991</t>
  </si>
  <si>
    <t>越谷フットボールクラブジュニアユース</t>
  </si>
  <si>
    <t>コシガヤフットボールクラブジュニアユース</t>
  </si>
  <si>
    <t>koshigaya</t>
  </si>
  <si>
    <t>0167004</t>
  </si>
  <si>
    <t>ＦＯＯＴＢＡＬＬ　ＣＬＵＢ　ＣＯＲＵＪＡ</t>
  </si>
  <si>
    <t>フットボールクラブコルージャ</t>
  </si>
  <si>
    <t>FOOT BALL CLUB CORUJA</t>
  </si>
  <si>
    <t>0167026</t>
  </si>
  <si>
    <t>草加ジュニアフットボールクラブ</t>
  </si>
  <si>
    <t>ソウカジュニアフットボールクラブ</t>
  </si>
  <si>
    <t>sokajuniorfootballclub</t>
  </si>
  <si>
    <t>0167048</t>
  </si>
  <si>
    <t>大宮フットボールクラブ</t>
  </si>
  <si>
    <t>オオミヤフットボールクラブ</t>
  </si>
  <si>
    <t>OMIYAFOOTBALLCLUB</t>
  </si>
  <si>
    <t>0167059</t>
  </si>
  <si>
    <t>ロク・フットボールクラブ</t>
  </si>
  <si>
    <t>ロクフットボールクラブ</t>
  </si>
  <si>
    <t>ROKU FOOTBALL CLUB</t>
  </si>
  <si>
    <t>0167071</t>
  </si>
  <si>
    <t>狭山ジュニアユースフットボールクラブ</t>
  </si>
  <si>
    <t>サヤマジュニアユースフットボールクラブ</t>
  </si>
  <si>
    <t>sayama junior youth FC</t>
  </si>
  <si>
    <t>0167082</t>
  </si>
  <si>
    <t>埼玉ＵＮＩＴＥＤフットボールクラブＦＥＳＴＡ</t>
  </si>
  <si>
    <t>サイタマユナイテッドフットボールクラブフェスタ</t>
  </si>
  <si>
    <t>saitamaunitedfootballclubfesta</t>
  </si>
  <si>
    <t>0167105</t>
  </si>
  <si>
    <t>武南ジュニアユースフットボールクラブ</t>
  </si>
  <si>
    <t>ブナンジュニアユースフットボールクラブ</t>
  </si>
  <si>
    <t>BUNAN JUNIOR YOUTH FOOTBALL CLUB</t>
  </si>
  <si>
    <t>0167116</t>
  </si>
  <si>
    <t>Ｙ．Ｏ．ＦＥＺＮＴＳフットボールクラブ</t>
  </si>
  <si>
    <t>ワイオーフェゾンツフットボールクラブ</t>
  </si>
  <si>
    <t>Y.O.FEZNTS FOOTBALL CLUB</t>
  </si>
  <si>
    <t>0167127</t>
  </si>
  <si>
    <t>東川口フットボールクラブ・ジュニアユース</t>
  </si>
  <si>
    <t>ヒガシカワグチフットボールクラブジュニアユース</t>
  </si>
  <si>
    <t>higashikawaguchi football club junior youth</t>
  </si>
  <si>
    <t>0167138</t>
  </si>
  <si>
    <t>上尾サッカークラブ</t>
  </si>
  <si>
    <t>アゲオサッカークラブ</t>
  </si>
  <si>
    <t>ageosoccerclub</t>
  </si>
  <si>
    <t>0167150</t>
  </si>
  <si>
    <t>富士見プリメイロＦ・Ｃ</t>
  </si>
  <si>
    <t>フジミプリメイロエフシー</t>
  </si>
  <si>
    <t>0167161</t>
  </si>
  <si>
    <t>大宮西カリオカフットボールクラブ</t>
  </si>
  <si>
    <t>オオミヤニシカリオカフットボールクラブ</t>
  </si>
  <si>
    <t>omiya nishi carioka foot ball club</t>
  </si>
  <si>
    <t>0167172</t>
  </si>
  <si>
    <t>ＨＡＮフットボールクラブ</t>
  </si>
  <si>
    <t>ハンフットボールクラブ</t>
  </si>
  <si>
    <t>HANFC</t>
  </si>
  <si>
    <t>0167194</t>
  </si>
  <si>
    <t>Ａ．Ｎ．ＦＯＲＴＥフットボールクラブ</t>
  </si>
  <si>
    <t>エーエヌフォルチフットボールクラブ</t>
  </si>
  <si>
    <t>A.N.FORTE FOOTBALL CLUB</t>
  </si>
  <si>
    <t>0167206</t>
  </si>
  <si>
    <t>浦和レッドダイヤモンズジュニアユース</t>
  </si>
  <si>
    <t>ウラワレッドダイヤモンズジュニアユース</t>
  </si>
  <si>
    <t>urawa red diamonds junior youth</t>
  </si>
  <si>
    <t>0167217</t>
  </si>
  <si>
    <t>第4種</t>
  </si>
  <si>
    <t>------------</t>
  </si>
  <si>
    <t>アズマフットボールクラブ</t>
  </si>
  <si>
    <t xml:space="preserve">AZUMA FOOTBALL CLUB </t>
  </si>
  <si>
    <t>0167240</t>
  </si>
  <si>
    <t>大宮早起きサッカースポーツ少年団</t>
  </si>
  <si>
    <t>オオミヤハヤオキサッカースポーツショウネンダン</t>
  </si>
  <si>
    <t>omiyahayaokisss</t>
  </si>
  <si>
    <t>0167251</t>
  </si>
  <si>
    <t>大宮別所サッカースポーツ少年団</t>
  </si>
  <si>
    <t>オオミヤベッショサッカースポーツショウネンダン</t>
  </si>
  <si>
    <t>omiya bessyo</t>
  </si>
  <si>
    <t>0167262</t>
  </si>
  <si>
    <t>大宮三橋フットボールクラブジュニア</t>
  </si>
  <si>
    <t>オオミヤミハシフットボールクラブジュニア</t>
  </si>
  <si>
    <t>OMIYA MIHASHI FC Jr.</t>
  </si>
  <si>
    <t>0167284</t>
  </si>
  <si>
    <t>大宮大和田ジュニアーズサッカースポーツ少年団</t>
  </si>
  <si>
    <t>オオミヤオオワダジュニアーズサッカースポーツショウネンダン</t>
  </si>
  <si>
    <t>OmiyaOwadaJuniorsFC</t>
  </si>
  <si>
    <t>0167295</t>
  </si>
  <si>
    <t>東大宮コスモスサッカースポーツ少年団</t>
  </si>
  <si>
    <t>ヒガシオオミヤコスモスサッカースポーツショウネンダン</t>
  </si>
  <si>
    <t>HIGASHIOOMIYA COSMOS SOCCER SPORTS SHOUNENDAN</t>
  </si>
  <si>
    <t>0167307</t>
  </si>
  <si>
    <t>大宮西サッカースポーツ少年団</t>
  </si>
  <si>
    <t>オオミヤニシサッカースポーツショウネンダン</t>
  </si>
  <si>
    <t>Omiyanishi soccer junior sports club</t>
  </si>
  <si>
    <t>0167318</t>
  </si>
  <si>
    <t>大宮大成サッカースポーツ少年団</t>
  </si>
  <si>
    <t>オオミヤオオナリサッカースポーツショウネンダン</t>
  </si>
  <si>
    <t>OOMIYA OONARI SOCCER SPORTS SHONENDAN</t>
  </si>
  <si>
    <t>0167329</t>
  </si>
  <si>
    <t>大宮ＦＣ七里スポーツ少年団</t>
  </si>
  <si>
    <t>オオミヤエフシーナナサトスポーツショウネンダン</t>
  </si>
  <si>
    <t>oomiyafcnanasatosupo-tusyounendan</t>
  </si>
  <si>
    <t>0167330</t>
  </si>
  <si>
    <t>大宮ＳＫＥ　ＦＣスポーツ少年団</t>
  </si>
  <si>
    <t>オオミヤエスケーイーエフシースポーツショウネンダン</t>
  </si>
  <si>
    <t>OMIYASKEFC</t>
  </si>
  <si>
    <t>0167341</t>
  </si>
  <si>
    <t>大宮ＦＣ寿能スポーツ少年団</t>
  </si>
  <si>
    <t>オオミヤエフシージュノウスポーツショウネンダン</t>
  </si>
  <si>
    <t>fcjuno</t>
  </si>
  <si>
    <t>0167352</t>
  </si>
  <si>
    <t>大宮日進サッカースポーツ少年団</t>
  </si>
  <si>
    <t>オオミヤニッシンサッカースポーツショウネンダン</t>
  </si>
  <si>
    <t>0167363</t>
  </si>
  <si>
    <t>大宮東ＦＪＣスポーツ少年団</t>
  </si>
  <si>
    <t>オオミヤヒガシエフジェイシースポーツショウネンダン</t>
  </si>
  <si>
    <t>ohmiya higashi FJC</t>
  </si>
  <si>
    <t>0167374</t>
  </si>
  <si>
    <t>大宮指扇サッカースポーツ少年団</t>
  </si>
  <si>
    <t>オオミヤサシオウギサッカースポーツショウネンダン</t>
  </si>
  <si>
    <t>oomiyasasiougsoccersportssyounendan</t>
  </si>
  <si>
    <t>0167385</t>
  </si>
  <si>
    <t>大宮宮原サッカースポーツ少年団</t>
  </si>
  <si>
    <t>オオミヤミヤハラサッカースポーツショウネンダン</t>
  </si>
  <si>
    <t>Oomiya Miyahara Soccer Sports Shounendan</t>
  </si>
  <si>
    <t>0167396</t>
  </si>
  <si>
    <t>大宮ＫＳユナイテッド０２サッカースポーツ少年団</t>
  </si>
  <si>
    <t>オオミヤＫＳユナイテッド０２サッカースポーツショウネンダン</t>
  </si>
  <si>
    <t>ohmiya ks united 02</t>
  </si>
  <si>
    <t>0167408</t>
  </si>
  <si>
    <t>大宮流星サッカースポーツ少年団</t>
  </si>
  <si>
    <t>オオミヤリュウセイサッカースポーツショウネンダン</t>
  </si>
  <si>
    <t>oomiya ryusei soccer sports shounendan</t>
  </si>
  <si>
    <t>0167419</t>
  </si>
  <si>
    <t>大宮春岡ＦＣスポーツ少年団</t>
  </si>
  <si>
    <t>オオミヤハルオカエフシースポーツショウネンダン</t>
  </si>
  <si>
    <t>HFC</t>
  </si>
  <si>
    <t>0167420</t>
  </si>
  <si>
    <t>大宮朝鮮４・６サッカースポーツ少年団</t>
  </si>
  <si>
    <t>オオミヤチョウセンヨンロクサッカースポーツショウネンダン</t>
  </si>
  <si>
    <t>oomiyachousenyonrokusakka-supo-tsusyounendan</t>
  </si>
  <si>
    <t>0167431</t>
  </si>
  <si>
    <t>大宮南ウイングスフットボールクラブスポーツ少年団</t>
  </si>
  <si>
    <t>オオミヤミナミウイングスフットボールクラブスポーツショウネンダン</t>
  </si>
  <si>
    <t>OMIYAMINAMIWINGS FC</t>
  </si>
  <si>
    <t>0167442</t>
  </si>
  <si>
    <t>与野下落合サッカースポーツ少年団</t>
  </si>
  <si>
    <t>ヨノシモオチアイサッカースポーツショウネンダン</t>
  </si>
  <si>
    <t>yonoshimoochiai-soccersports-club</t>
  </si>
  <si>
    <t>0167475</t>
  </si>
  <si>
    <t>与野西北サッカースポーツ少年団</t>
  </si>
  <si>
    <t>ヨノセイホクサッカースポーツショウネンダン</t>
  </si>
  <si>
    <t>yonoseihoku.ssc</t>
  </si>
  <si>
    <t>0167486</t>
  </si>
  <si>
    <t>与野鈴谷サッカースポーツ少年団</t>
  </si>
  <si>
    <t>ヨノスズヤサッカースポーツショウネンダン</t>
  </si>
  <si>
    <t>YONOSUZUYA SSS</t>
  </si>
  <si>
    <t>0167497</t>
  </si>
  <si>
    <t>与野大戸サッカースポーツ少年団</t>
  </si>
  <si>
    <t>ヨノオオトサッカースポーツショウネンダン</t>
  </si>
  <si>
    <t>YONOOHTO</t>
  </si>
  <si>
    <t>0167509</t>
  </si>
  <si>
    <t>与野上落合サッカースポーツ少年団</t>
  </si>
  <si>
    <t>ヨノカミオチアイサッカースポーツショウネンダン</t>
  </si>
  <si>
    <t xml:space="preserve">Yono Kamiochiai Junior Football Team  </t>
  </si>
  <si>
    <t>0167510</t>
  </si>
  <si>
    <t>与野本町サッカースポーツ少年団</t>
  </si>
  <si>
    <t>ヨノホンマチサッカースポーツショウネンダン</t>
  </si>
  <si>
    <t>yonohonmachi-sss</t>
  </si>
  <si>
    <t>0167532</t>
  </si>
  <si>
    <t>上尾富士見サッカースポーツ少年団</t>
  </si>
  <si>
    <t>アゲオフジミサッカースポーツショーネンダン</t>
  </si>
  <si>
    <t>AGEO FUJIMI SOCCER JUNIOR SPORTS CLUB ASSOCIATION</t>
  </si>
  <si>
    <t>0167543</t>
  </si>
  <si>
    <t>西上尾キッカーズスポーツ少年団</t>
  </si>
  <si>
    <t>ニシアゲオキッカーズスポーツショウネンダン</t>
  </si>
  <si>
    <t>nishiageokickers</t>
  </si>
  <si>
    <t>0167565</t>
  </si>
  <si>
    <t>上尾尾山台ファイターズスポーツ少年団</t>
  </si>
  <si>
    <t>アゲオオヤマダイファイターズスポーツショウネンダン</t>
  </si>
  <si>
    <t>ageo oyamadai fighters</t>
  </si>
  <si>
    <t>0167576</t>
  </si>
  <si>
    <t>上尾大石サッカースポーツ少年団</t>
  </si>
  <si>
    <t>アゲオオオイシサッカースポーツショウネンダン</t>
  </si>
  <si>
    <t>AGEO OOISHI SSS</t>
  </si>
  <si>
    <t>0167587</t>
  </si>
  <si>
    <t>上尾上平サッカースポーツ少年団</t>
  </si>
  <si>
    <t>アゲオカミヒラサッカースポーツショウネンダン</t>
  </si>
  <si>
    <t>ageo kamihira sc</t>
  </si>
  <si>
    <t>0167598</t>
  </si>
  <si>
    <t>ＮＰＯ法人アイウィルスポーツクラブ上尾朝日フットボールクラブスポーツ少年団</t>
  </si>
  <si>
    <t>エヌピーオーホウジンアイウィルスポーツクラブアゲオアサヒフットボールクラブスポーツショウネンダン</t>
  </si>
  <si>
    <t>ageoasahifc</t>
  </si>
  <si>
    <t>0167600</t>
  </si>
  <si>
    <t>上尾東サッカースポーツ少年団</t>
  </si>
  <si>
    <t>アゲオヒガシサッカースポーツショウネンダン</t>
  </si>
  <si>
    <t>ageo higashi soccer club</t>
  </si>
  <si>
    <t>0167622</t>
  </si>
  <si>
    <t>上尾双葉台サッカースポーツ少年団</t>
  </si>
  <si>
    <t>アゲオフタバダイサッカースポーツショウネンダン</t>
  </si>
  <si>
    <t>ageofutabadai soccer sports syounenndann</t>
  </si>
  <si>
    <t>0167633</t>
  </si>
  <si>
    <t>尾山台イレブンスポーツ少年団</t>
  </si>
  <si>
    <t>オヤマダイイレブンスポーツショウネンダン</t>
  </si>
  <si>
    <t>Oyamadai eleven</t>
  </si>
  <si>
    <t>0167644</t>
  </si>
  <si>
    <t>桶川サッカースポーツ少年団</t>
  </si>
  <si>
    <t>オケガワサッカースポーツショウネンダン</t>
  </si>
  <si>
    <t>OkegawaSoccerSportsSyounendan</t>
  </si>
  <si>
    <t>0167655</t>
  </si>
  <si>
    <t>桶川レッドサッカースポーツ少年団</t>
  </si>
  <si>
    <t>オケガワレッドサッカースポーツショウネンダン</t>
  </si>
  <si>
    <t>okegawared</t>
  </si>
  <si>
    <t>0167688</t>
  </si>
  <si>
    <t>伊奈サッカースポーツ少年団</t>
  </si>
  <si>
    <t>イナサッカースポーツショウネンダン</t>
  </si>
  <si>
    <t>inasss</t>
  </si>
  <si>
    <t>0167699</t>
  </si>
  <si>
    <t>伊奈小針サッカースポーツ少年団</t>
  </si>
  <si>
    <t>イナコバリサッカースポーツショウネンダン</t>
  </si>
  <si>
    <t>KOBARI S.S.S.</t>
  </si>
  <si>
    <t>0167701</t>
  </si>
  <si>
    <t>北本少年サッカークラブ　スポーツ少年団</t>
  </si>
  <si>
    <t>キタモトショウネンサッカークラブ　スポーツショウネンダン</t>
  </si>
  <si>
    <t>Kitamoto.S.S.C</t>
  </si>
  <si>
    <t>0167712</t>
  </si>
  <si>
    <t>北本キッカーズサッカースポーツ少年団</t>
  </si>
  <si>
    <t>キタモトキッカーズサッカースポーツショウネンダン</t>
  </si>
  <si>
    <t>kitamotokickerssoccersportssyounendan</t>
  </si>
  <si>
    <t>0167723</t>
  </si>
  <si>
    <t>北本石戸サッカースポーツ少年団</t>
  </si>
  <si>
    <t>キタモトイシトサッカースポーツショウネンダン</t>
  </si>
  <si>
    <t>KITAMOTO ISHITO SOCCER</t>
  </si>
  <si>
    <t>0167734</t>
  </si>
  <si>
    <t>鴻巣市田間宮サッカースポーツ少年団</t>
  </si>
  <si>
    <t>コウノスシタマミヤサッカースポーツショウネンダン</t>
  </si>
  <si>
    <t>kounosusitamamiyasakka-supo-tusyounenndann</t>
  </si>
  <si>
    <t>0167745</t>
  </si>
  <si>
    <t>鴻巣ドルフィンズフットボールクラブ・スポーツ少年団</t>
  </si>
  <si>
    <t>コウノスドルフィンズフットボールクラブスポーツショウネンダン</t>
  </si>
  <si>
    <t>Kounosu Dolphins Football Club</t>
  </si>
  <si>
    <t>0167767</t>
  </si>
  <si>
    <t>鴻巣ジュニアサッカークラブスポーツ少年団</t>
  </si>
  <si>
    <t>コウノスジュニアサッカークラブスポーツショウネンダン</t>
  </si>
  <si>
    <t>KOUNOSU JUNIOR SOCCER CLUB</t>
  </si>
  <si>
    <t>0167778</t>
  </si>
  <si>
    <t>鴻巣ＭＪキッカーズサッカースポーツ少年団</t>
  </si>
  <si>
    <t>コウノスエムジェイキッカーズサッカースポーツショウネンダン</t>
  </si>
  <si>
    <t>Kounosu MJ Kickers</t>
  </si>
  <si>
    <t>0167789</t>
  </si>
  <si>
    <t>浦和大久保サッカー少年団</t>
  </si>
  <si>
    <t>ウラワオオクボサッカーショウネンダン</t>
  </si>
  <si>
    <t>URAWAOOKUBO</t>
  </si>
  <si>
    <t>0167802</t>
  </si>
  <si>
    <t>浦和栄和スポーツ少年団サッカー部</t>
  </si>
  <si>
    <t>ウラワサカワスポーツショウネンダンサッカーブ</t>
  </si>
  <si>
    <t>Urawa Sakawa Junior Sports Clubs Soccer Part</t>
  </si>
  <si>
    <t>0167813</t>
  </si>
  <si>
    <t>浦和土合サッカースポーツ少年団</t>
  </si>
  <si>
    <t>ウラワツチアイサッカースポーツショウネンダン</t>
  </si>
  <si>
    <t>Urawa Tsuchiai Soccer Club</t>
  </si>
  <si>
    <t>0167824</t>
  </si>
  <si>
    <t>浦和中島サッカー少年団</t>
  </si>
  <si>
    <t>ウラワナカジマサッカーショウネンダン</t>
  </si>
  <si>
    <t>urawa nakajima soccer shounendan</t>
  </si>
  <si>
    <t>0167835</t>
  </si>
  <si>
    <t>西浦和サッカースポーツ少年団</t>
  </si>
  <si>
    <t>ニシウラワサッカースポーツショウネンダン</t>
  </si>
  <si>
    <t>nishiurawa</t>
  </si>
  <si>
    <t>0167846</t>
  </si>
  <si>
    <t>浦和田島サッカースポーツ少年団</t>
  </si>
  <si>
    <t>ウラワタジマサッカースポーツショウネンダン</t>
  </si>
  <si>
    <t>urawatajimasakka-supo-tusilyounenndann</t>
  </si>
  <si>
    <t>0167857</t>
  </si>
  <si>
    <t>岸町サッカー少年団</t>
  </si>
  <si>
    <t>キシマチサッカーショウネンダン</t>
  </si>
  <si>
    <t>Kishimachi Junior Football Club</t>
  </si>
  <si>
    <t>0167868</t>
  </si>
  <si>
    <t>浦和別所サッカースポーツ少年団</t>
  </si>
  <si>
    <t>ウラワベッショサッカースポーツショウネンダン</t>
  </si>
  <si>
    <t>urawabessho soccer sports shonendan</t>
  </si>
  <si>
    <t>0167879</t>
  </si>
  <si>
    <t>浦和新開サッカースポーツ少年団</t>
  </si>
  <si>
    <t>ウラワシビラキサッカースポーツショウネンダン</t>
  </si>
  <si>
    <t>0167880</t>
  </si>
  <si>
    <t>沼影サッカースポーツ少年団</t>
  </si>
  <si>
    <t>ヌマカゲサッカースポーツショウネンダン</t>
  </si>
  <si>
    <t>numakage</t>
  </si>
  <si>
    <t>0167891</t>
  </si>
  <si>
    <t>南浦和サッカー少年団</t>
  </si>
  <si>
    <t>ミナミウラワサッカーショウネンダン</t>
  </si>
  <si>
    <t>minamiurawa junior soccer team</t>
  </si>
  <si>
    <t>0167903</t>
  </si>
  <si>
    <t>浦和文蔵サッカースポーツ少年団</t>
  </si>
  <si>
    <t>ウラワブゾウサッカースポーツショウネンダン</t>
  </si>
  <si>
    <t>URAWABUZO SOCCERJUNIOR  SPORTSCLUB</t>
  </si>
  <si>
    <t>0167914</t>
  </si>
  <si>
    <t>浦和辻サッカー少年団</t>
  </si>
  <si>
    <t>ウラワツジサッカーショウネンダン</t>
  </si>
  <si>
    <t>URAWA TSUJI SS</t>
  </si>
  <si>
    <t>0167925</t>
  </si>
  <si>
    <t>浦和南サッカースポーツ少年団</t>
  </si>
  <si>
    <t>ウラワミナミサッカースポーツショウネンダン</t>
  </si>
  <si>
    <t>urawaminami</t>
  </si>
  <si>
    <t>0167936</t>
  </si>
  <si>
    <t>浦和高砂スポーツ少年団サッカー部</t>
  </si>
  <si>
    <t>ウラワタカサゴスポーツショウネンダンサッカーブ</t>
  </si>
  <si>
    <t>URAWA TAKASAGO SOCCER</t>
  </si>
  <si>
    <t>0167947</t>
  </si>
  <si>
    <t>浦和谷田善前サッカー少年団</t>
  </si>
  <si>
    <t>ウラワヤダゼンマエサッカーショウネンダン</t>
  </si>
  <si>
    <t>Urawa Yadazenmae Soccer Boy Scouts</t>
  </si>
  <si>
    <t>0167958</t>
  </si>
  <si>
    <t>浦和大谷場サッカー少年団</t>
  </si>
  <si>
    <t>ウラワオオヤバサッカーショウネンダン</t>
  </si>
  <si>
    <t>urawaohyaba SSS</t>
  </si>
  <si>
    <t>0167969</t>
  </si>
  <si>
    <t>浦和大谷口サッカースポーツ少年団</t>
  </si>
  <si>
    <t>ウラワオオヤグチサッカースポーツショウネンダン</t>
  </si>
  <si>
    <t>URWA OHYAGUCHI Jr FOOTBALL CLUB</t>
  </si>
  <si>
    <t>0167970</t>
  </si>
  <si>
    <t>浦和仲本サッカースポーツ少年団</t>
  </si>
  <si>
    <t>ウラワナカモトサッカースポーツショウネンダン</t>
  </si>
  <si>
    <t>urawa nakamoto sss</t>
  </si>
  <si>
    <t>0167981</t>
  </si>
  <si>
    <t>浦和道祖土サッカー少年団</t>
  </si>
  <si>
    <t>ウラワサイドサッカーショウネンダン</t>
  </si>
  <si>
    <t>Urawa Saido Football Club</t>
  </si>
  <si>
    <t>0167992</t>
  </si>
  <si>
    <t>浦和駒場サッカースポーツ少年団</t>
  </si>
  <si>
    <t>ウラワコマバサッカースポーツショウネンダン</t>
  </si>
  <si>
    <t>urawa komaba soccer sc</t>
  </si>
  <si>
    <t>0168005</t>
  </si>
  <si>
    <t>浦和尾間木サッカースポーツ少年団</t>
  </si>
  <si>
    <t>ウラワオマギサッカースポーツショウネンダン</t>
  </si>
  <si>
    <t>Urawaomagi soccersports syonendan</t>
  </si>
  <si>
    <t>0168016</t>
  </si>
  <si>
    <t>浦和中尾サッカースポーツ少年団</t>
  </si>
  <si>
    <t>ウラワナカオサッカースポーツショウネンダン</t>
  </si>
  <si>
    <t>URAWA NAKAO.Jr FOOTBALL CLUB</t>
  </si>
  <si>
    <t>0168027</t>
  </si>
  <si>
    <t>浦和大牧サッカースポーツ少年団</t>
  </si>
  <si>
    <t>ウラワオオマキサッカースポーツショウネンダン</t>
  </si>
  <si>
    <t>0168038</t>
  </si>
  <si>
    <t>浦和大門サッカー少年団</t>
  </si>
  <si>
    <t>ウラワダイモンサッカーショウネンダン</t>
  </si>
  <si>
    <t>0168049</t>
  </si>
  <si>
    <t>浦和美園サッカークラブジュニア</t>
  </si>
  <si>
    <t>ウラワミソノサッカークラブジュニア</t>
  </si>
  <si>
    <t>urawamisono soccer club jr.</t>
  </si>
  <si>
    <t>0168050</t>
  </si>
  <si>
    <t>浦和本太サッカー少年団</t>
  </si>
  <si>
    <t>ウラワモトブトサッカーショウネンダン</t>
  </si>
  <si>
    <t>urawamotobuto</t>
  </si>
  <si>
    <t>0168061</t>
  </si>
  <si>
    <t>浦和大東サッカースポーツ少年団</t>
  </si>
  <si>
    <t>ウラワダイトウサッカースポーツショウネンダン</t>
  </si>
  <si>
    <t>urawadaitousoccersuportshounenndann</t>
  </si>
  <si>
    <t>0168072</t>
  </si>
  <si>
    <t>浦和三室サッカースポーツ少年団</t>
  </si>
  <si>
    <t>ウラワミムロサッカースポーツショウネンダン</t>
  </si>
  <si>
    <t>URAWA MIMURO SSS</t>
  </si>
  <si>
    <t>0168083</t>
  </si>
  <si>
    <t>北浦和サッカースポーツ少年団</t>
  </si>
  <si>
    <t>キタウラワサッカースポーツショウネンダン</t>
  </si>
  <si>
    <t>0168094</t>
  </si>
  <si>
    <t>浦和芝原サッカー少年団</t>
  </si>
  <si>
    <t>ウラワシバハラサッカーショウネンダン</t>
  </si>
  <si>
    <t>URAWA SHIBAHARA SS</t>
  </si>
  <si>
    <t>0168106</t>
  </si>
  <si>
    <t>浦和木崎サッカースポーツ少年団</t>
  </si>
  <si>
    <t>ウラワキザキサッカースポーツショウネンダン</t>
  </si>
  <si>
    <t xml:space="preserve">URAWA KIZAKI </t>
  </si>
  <si>
    <t>0168117</t>
  </si>
  <si>
    <t>針ケ谷サッカー少年団</t>
  </si>
  <si>
    <t>ハリガヤサッカーショウネンダン</t>
  </si>
  <si>
    <t>harigaya-soccer-syounendan</t>
  </si>
  <si>
    <t>0168128</t>
  </si>
  <si>
    <t>浦和上木崎サッカースポーツ少年団</t>
  </si>
  <si>
    <t>ウラワカミキザキサッカースポーツショウネンダン</t>
  </si>
  <si>
    <t>kamikizaki</t>
  </si>
  <si>
    <t>0168139</t>
  </si>
  <si>
    <t>常盤スポーツ少年団サッカー部</t>
  </si>
  <si>
    <t>トキワスポーツショウネンダンサッカーブ</t>
  </si>
  <si>
    <t>TokiwaSportsSyonendanSoccerBu</t>
  </si>
  <si>
    <t>0168140</t>
  </si>
  <si>
    <t>浦和仲町サッカー少年団</t>
  </si>
  <si>
    <t>ウラワナカチョウサッカーショウネンダン</t>
  </si>
  <si>
    <t>Urawa Nakacho Soccer Shounendan</t>
  </si>
  <si>
    <t>0168151</t>
  </si>
  <si>
    <t>ＦＣ浦和</t>
  </si>
  <si>
    <t>エフシーウラワ</t>
  </si>
  <si>
    <t>FC URAWA</t>
  </si>
  <si>
    <t>0168162</t>
  </si>
  <si>
    <t>神根東サッカー少年団</t>
  </si>
  <si>
    <t>カミネヒガシサッカーショウネンダン</t>
  </si>
  <si>
    <t>KAMINEHIGASHI JUNIOR FOOTBALL CLUB</t>
  </si>
  <si>
    <t>0168173</t>
  </si>
  <si>
    <t>青木中央少年サッカークラブ</t>
  </si>
  <si>
    <t>アオキチュウオウショウネンサッカークラブ</t>
  </si>
  <si>
    <t>Aoki-chuo Boys &amp; Girls Soccer Club.</t>
  </si>
  <si>
    <t>0168184</t>
  </si>
  <si>
    <t>川口朝日リボルバーサッカー少年団</t>
  </si>
  <si>
    <t>カワグチアサヒリボルバーサッカーショウネンダン</t>
  </si>
  <si>
    <t>Kawaguchi Asahi Revolver Soccer Boys Scouts</t>
  </si>
  <si>
    <t>0168195</t>
  </si>
  <si>
    <t>慈林サッカー少年団</t>
  </si>
  <si>
    <t>ジリンサッカーショウネンダン</t>
  </si>
  <si>
    <t>JIRIN SOCCER SYOUNENDAN</t>
  </si>
  <si>
    <t>0168229</t>
  </si>
  <si>
    <t>川口芝ＦＣ</t>
  </si>
  <si>
    <t>カワグチシバエフシー</t>
  </si>
  <si>
    <t>kawagutishibaafushi</t>
  </si>
  <si>
    <t>0168241</t>
  </si>
  <si>
    <t>飯塚少年サッカークラブ</t>
  </si>
  <si>
    <t>イイヅカショウネンサッカークラブ</t>
  </si>
  <si>
    <t>iizukasyonensoccerclub</t>
  </si>
  <si>
    <t>0168252</t>
  </si>
  <si>
    <t>川口サッカー少年団</t>
  </si>
  <si>
    <t>カワグチサッカーショウネンダン</t>
  </si>
  <si>
    <t>kss</t>
  </si>
  <si>
    <t>0168263</t>
  </si>
  <si>
    <t>芝樋ノ爪蹴球少年団</t>
  </si>
  <si>
    <t>シバヒノツメシュウキュウショウネンダン</t>
  </si>
  <si>
    <t>Shibahinotsume Syukyu Syounendan</t>
  </si>
  <si>
    <t>0168274</t>
  </si>
  <si>
    <t>東スポーツセンター少年サッカークラブ</t>
  </si>
  <si>
    <t>ヒガシスポーツセンターショウネンサッカークラブ</t>
  </si>
  <si>
    <t>higashisportscentersyounensoccerclub</t>
  </si>
  <si>
    <t>0168285</t>
  </si>
  <si>
    <t>戸塚フットボールクラブジュニア</t>
  </si>
  <si>
    <t>トヅカフットボールクラブジュニア</t>
  </si>
  <si>
    <t>TOZUKAFCJ</t>
  </si>
  <si>
    <t>0168308</t>
  </si>
  <si>
    <t>新郷少年サッカークラブ</t>
  </si>
  <si>
    <t>シンゴウショウネンサッカークラブ</t>
  </si>
  <si>
    <t>shingo</t>
  </si>
  <si>
    <t>0168320</t>
  </si>
  <si>
    <t>柳崎サッカークラブジュニア</t>
  </si>
  <si>
    <t>ヤナギサキサッカークラブジュニア</t>
  </si>
  <si>
    <t>yanagisakisoccerclub</t>
  </si>
  <si>
    <t>0168364</t>
  </si>
  <si>
    <t>上青木少年サッカークラブ</t>
  </si>
  <si>
    <t>カミアオキショウネンサッカークラブ</t>
  </si>
  <si>
    <t>kamiaokissc</t>
  </si>
  <si>
    <t>0168375</t>
  </si>
  <si>
    <t>安行東サッカー少年団</t>
  </si>
  <si>
    <t>アンギョウヒガシサッカーショウネンダン</t>
  </si>
  <si>
    <t>angyouhigashi</t>
  </si>
  <si>
    <t>0168386</t>
  </si>
  <si>
    <t>青木北ウィングスサッカー少年団</t>
  </si>
  <si>
    <t>アオキキタウィングスサッカーショウネンダン</t>
  </si>
  <si>
    <t>aokikitawings</t>
  </si>
  <si>
    <t>0168397</t>
  </si>
  <si>
    <t>鳩ヶ谷キッカーズ</t>
  </si>
  <si>
    <t>ハトガヤキッカーズ</t>
  </si>
  <si>
    <t>hatogayakickers</t>
  </si>
  <si>
    <t>0168421</t>
  </si>
  <si>
    <t>鳩南サッカースポーツ少年団</t>
  </si>
  <si>
    <t>ハトナンサッカースポーツショウネンダン</t>
  </si>
  <si>
    <t xml:space="preserve">HATONAN SSS </t>
  </si>
  <si>
    <t>0168432</t>
  </si>
  <si>
    <t>ＫＯＢＡＴＯサッカースポーツ少年団</t>
  </si>
  <si>
    <t>コバトサッカースポーツショウネンダン</t>
  </si>
  <si>
    <t>KOBATO FC</t>
  </si>
  <si>
    <t>0168443</t>
  </si>
  <si>
    <t>蕨中央サッカースポーツ少年団</t>
  </si>
  <si>
    <t>ワラビチュウオウサッカースポーツショウネンダン</t>
  </si>
  <si>
    <t>warabicyuosoccer Junior Sports Club</t>
  </si>
  <si>
    <t>0168454</t>
  </si>
  <si>
    <t>わらび錦サッカースポーツ少年団</t>
  </si>
  <si>
    <t>ワラビニシキサッカースポーツショウネンダン</t>
  </si>
  <si>
    <t>warabinisikisoccer sportsshounendan</t>
  </si>
  <si>
    <t>0168465</t>
  </si>
  <si>
    <t>蕨北町サッカー</t>
  </si>
  <si>
    <t>ワラビキタマチサッカー</t>
  </si>
  <si>
    <t>warabikitamachisakka</t>
  </si>
  <si>
    <t>0168476</t>
  </si>
  <si>
    <t>蕨塚越サッカー少年団</t>
  </si>
  <si>
    <t>ワラビツカゴシサッカーショウネンダン</t>
  </si>
  <si>
    <t>warabitsukagoshi</t>
  </si>
  <si>
    <t>0168487</t>
  </si>
  <si>
    <t>蕨南サッカースポーツ少年団</t>
  </si>
  <si>
    <t>ワラビミナミサッカースポーツショウネンダン</t>
  </si>
  <si>
    <t>warabiminai</t>
  </si>
  <si>
    <t>0168498</t>
  </si>
  <si>
    <t>喜沢サッカースポーツ少年団</t>
  </si>
  <si>
    <t>キザワサッカースポーツショウネンダン</t>
  </si>
  <si>
    <t>kizawa sc</t>
  </si>
  <si>
    <t>0168500</t>
  </si>
  <si>
    <t>Ｆ．Ｃ．ＮＩＩＺＯ</t>
  </si>
  <si>
    <t>フットボールクラブニイゾ</t>
  </si>
  <si>
    <t>footballculb niizo</t>
  </si>
  <si>
    <t>0168511</t>
  </si>
  <si>
    <t>戸田二サッカースポーツ少年団</t>
  </si>
  <si>
    <t>トダニサッカースポーツショウネンダン</t>
  </si>
  <si>
    <t>TODANI SOCCER JUNIOR SPORTS CLUB</t>
  </si>
  <si>
    <t>0168522</t>
  </si>
  <si>
    <t>ＦＣ東８５サッカースポーツ少年団</t>
  </si>
  <si>
    <t>エフシーヒガシハチジュウゴサッカースポーツショウネンダン</t>
  </si>
  <si>
    <t>FChigashi85soccersportsshounenndann</t>
  </si>
  <si>
    <t>0168533</t>
  </si>
  <si>
    <t>美女木ＦＣスポーツ少年団</t>
  </si>
  <si>
    <t>ビジョギエフシースポーツショウネンダン</t>
  </si>
  <si>
    <t>bijogifc</t>
  </si>
  <si>
    <t>0168544</t>
  </si>
  <si>
    <t>戸田南ＦＣスポーツ少年団</t>
  </si>
  <si>
    <t>トダミナミエフシースポーツショウネンダン</t>
  </si>
  <si>
    <t>TODAMINAMI FOOTBALL CLUB</t>
  </si>
  <si>
    <t>0168555</t>
  </si>
  <si>
    <t>美谷本ＦＣスポーツ少年団</t>
  </si>
  <si>
    <t>ミヤモトエフシースポーツショウネンダン</t>
  </si>
  <si>
    <t>MIYAMOTO FC</t>
  </si>
  <si>
    <t>0168566</t>
  </si>
  <si>
    <t>新座西堀キッカーズ</t>
  </si>
  <si>
    <t>ニイザニシボリキッカーズ</t>
  </si>
  <si>
    <t>NIIZA NISHIBORI KICKERS</t>
  </si>
  <si>
    <t>0168588</t>
  </si>
  <si>
    <t>新座スカイファイターズ</t>
  </si>
  <si>
    <t>ニイザスカイファイターズ</t>
  </si>
  <si>
    <t>niizaskyfighters</t>
  </si>
  <si>
    <t>0168599</t>
  </si>
  <si>
    <t>新座たけしのキッカーズ</t>
  </si>
  <si>
    <t>ニイザタケシノキッカーズ</t>
  </si>
  <si>
    <t>niizatakeshinokikka-zu</t>
  </si>
  <si>
    <t>0168601</t>
  </si>
  <si>
    <t>0168612</t>
  </si>
  <si>
    <t>新座陣屋キッカーズ・サッカー・スポーツ少年団</t>
  </si>
  <si>
    <t>ニイザジンヤキッカーズサッカースポーツショウネンダン</t>
  </si>
  <si>
    <t>niiza jinya kickers soccer sports shonendan</t>
  </si>
  <si>
    <t>0168634</t>
  </si>
  <si>
    <t>新座第四サッカースポーツ少年団</t>
  </si>
  <si>
    <t>ニイザダイヨンサッカースポーツショウネンダン</t>
  </si>
  <si>
    <t>niiza daiyon soccer sports shounendan</t>
  </si>
  <si>
    <t>0168645</t>
  </si>
  <si>
    <t>新座ストロングサッカークラブ</t>
  </si>
  <si>
    <t>ニイザストロングサッカークラブ</t>
  </si>
  <si>
    <t>0168656</t>
  </si>
  <si>
    <t>朝志ケ丘サッカースポーツ少年団</t>
  </si>
  <si>
    <t>アサシガオカサッカースポーツショウネンダン</t>
  </si>
  <si>
    <t>Asashigaoka soccer sports club</t>
  </si>
  <si>
    <t>0168689</t>
  </si>
  <si>
    <t>栄サッカースポーツ少年団</t>
  </si>
  <si>
    <t>サカエサッカースポーツショウネンダン</t>
  </si>
  <si>
    <t>sakaesoccersportsclub</t>
  </si>
  <si>
    <t>0168690</t>
  </si>
  <si>
    <t>朝霞いずみサッカースポーツ少年団</t>
  </si>
  <si>
    <t>アサカイズミサッカースポーツショウネンダン</t>
  </si>
  <si>
    <t>asakaizumisakkashounendann</t>
  </si>
  <si>
    <t>0168702</t>
  </si>
  <si>
    <t>三原フットボールクラブ</t>
  </si>
  <si>
    <t>ミハラフットボールクラブ</t>
  </si>
  <si>
    <t>MIHARA football club</t>
  </si>
  <si>
    <t>0168713</t>
  </si>
  <si>
    <t>レッツドラゴンサッカースポーツ少年団</t>
  </si>
  <si>
    <t>レッツドラゴンサッカースポーツショウネンダン</t>
  </si>
  <si>
    <t>Let'sdoragonSSS</t>
  </si>
  <si>
    <t>0168724</t>
  </si>
  <si>
    <t>レッツアサカサッカークラブ</t>
  </si>
  <si>
    <t>LET'S ASAKA SOCCER CLUB</t>
  </si>
  <si>
    <t>0168735</t>
  </si>
  <si>
    <t>柏葉サッカースポーツ少年団</t>
  </si>
  <si>
    <t>カシワバサッカースポーツショウネンダン</t>
  </si>
  <si>
    <t>kashiwaba sss</t>
  </si>
  <si>
    <t>0168746</t>
  </si>
  <si>
    <t>ＦＣ宗岡</t>
  </si>
  <si>
    <t>エフシームネオカ</t>
  </si>
  <si>
    <t>fc-muneoka</t>
  </si>
  <si>
    <t>0168757</t>
  </si>
  <si>
    <t>ＦＣ．コスモス</t>
  </si>
  <si>
    <t>エフシーコスモス</t>
  </si>
  <si>
    <t>FC.COSMOS</t>
  </si>
  <si>
    <t>0168779</t>
  </si>
  <si>
    <t>ＦＣ新倉エイトワン　スポーツ少年団</t>
  </si>
  <si>
    <t>エフシーニイクラエイトワンスポーツショウネンダン</t>
  </si>
  <si>
    <t>fc niikiua81</t>
  </si>
  <si>
    <t>0168780</t>
  </si>
  <si>
    <t>ＦＣ和光イレブンスポーツ少年団</t>
  </si>
  <si>
    <t>エフシーワコウイレブンスポーツショウネンダン</t>
  </si>
  <si>
    <t>fcwakoeleven</t>
  </si>
  <si>
    <t>0168803</t>
  </si>
  <si>
    <t>ＦＣ和光キッカーズ</t>
  </si>
  <si>
    <t>エフシーワコウキッカーズ</t>
  </si>
  <si>
    <t>FC WAKO KICKERS</t>
  </si>
  <si>
    <t>0168814</t>
  </si>
  <si>
    <t>中体連</t>
  </si>
  <si>
    <t>さいたま市立桜木中学校サッカー部</t>
  </si>
  <si>
    <t>サイタマシリツサクラギチュウガッコウサッカーブ</t>
  </si>
  <si>
    <t>sakuragi junior youth soccer club</t>
  </si>
  <si>
    <t>0210935</t>
  </si>
  <si>
    <t>川口市立青木中学校</t>
  </si>
  <si>
    <t>カワグチシリツアオキチュウガッコウ</t>
  </si>
  <si>
    <t>kawaguchisirituaokichuugakkou</t>
  </si>
  <si>
    <t>0210946</t>
  </si>
  <si>
    <t>柏原ジャガーズサッカークラブ</t>
  </si>
  <si>
    <t>カシワバラジャガーズサッカークラブ</t>
  </si>
  <si>
    <t>kashiwabarajaguarssoccerclub</t>
  </si>
  <si>
    <t>0210957</t>
  </si>
  <si>
    <t>小川東中学校サッカー部</t>
  </si>
  <si>
    <t>オガワヒガシチュウガッコウサッカーブ</t>
  </si>
  <si>
    <t>OGAWA EAST JUNIOR HIGH SCHOOL FC</t>
  </si>
  <si>
    <t>0210968</t>
  </si>
  <si>
    <t>埼玉県比企郡小川町立西中学校サッカー部</t>
  </si>
  <si>
    <t>サイタマケンヒキグンオガワチョウリツニシチュウガッコウサッカーブ</t>
  </si>
  <si>
    <t>ogawanishi junior high school fc</t>
  </si>
  <si>
    <t>0210979</t>
  </si>
  <si>
    <t>比企郡川島町立西中学校サッカー部</t>
  </si>
  <si>
    <t>ヒキグンカワジマチョウリツニシチュウガッコウサッカーブ</t>
  </si>
  <si>
    <t>kawajimanishi.jh</t>
  </si>
  <si>
    <t>0211004</t>
  </si>
  <si>
    <t>滑川町立滑川中学校サッカー部</t>
  </si>
  <si>
    <t>ナメガワチョウリツナメガワチュウガッコウサッカーブ</t>
  </si>
  <si>
    <t>NAMEGAWA JHS FC</t>
  </si>
  <si>
    <t>0211026</t>
  </si>
  <si>
    <t>秩父市立秩父第二中学校</t>
  </si>
  <si>
    <t>チチブシリツチチブダイニチュウガッコウ</t>
  </si>
  <si>
    <t>chichibushirituchichibudainichuugakkou</t>
  </si>
  <si>
    <t>0211048</t>
  </si>
  <si>
    <t>本庄市立本庄東中学校サッカー部</t>
  </si>
  <si>
    <t>ホンジョウシリツホンジョウヒガシチュウガッコウサッカーブ</t>
  </si>
  <si>
    <t>HONJO HIGASHI JH FC</t>
  </si>
  <si>
    <t>0211093</t>
  </si>
  <si>
    <t>本庄西中学校</t>
  </si>
  <si>
    <t>ホンジョウニシチュウガッコウ</t>
  </si>
  <si>
    <t>HONJYOWEST JUNIOR HIGH SCHOOL</t>
  </si>
  <si>
    <t>0211105</t>
  </si>
  <si>
    <t>本庄市立本庄南中学校</t>
  </si>
  <si>
    <t>ホンジョウシリツホンジョウミナミチュウガッコウ</t>
  </si>
  <si>
    <t>honjo jr high school FC</t>
  </si>
  <si>
    <t>0211116</t>
  </si>
  <si>
    <t>埼玉県本庄市立児玉中学校サッカー部</t>
  </si>
  <si>
    <t>サイタマケンホンジョウシリツコダマチュウガッコウ</t>
  </si>
  <si>
    <t>Honjo-Kodama junior high school football club</t>
  </si>
  <si>
    <t>0211127</t>
  </si>
  <si>
    <t>児玉郡上里町立上里中学校サッカー部</t>
  </si>
  <si>
    <t>コダマグンカミサトチョウリツカミサトチュウガッコウサッカーブ</t>
  </si>
  <si>
    <t>kamisato JHS fc</t>
  </si>
  <si>
    <t>0211138</t>
  </si>
  <si>
    <t>神川町立神川中学校</t>
  </si>
  <si>
    <t>カミカワチョウリツカミカワチュウガッコウ</t>
  </si>
  <si>
    <t>KAMIKAWATYOURITUKAMIKAWATYUUGAKKOU</t>
  </si>
  <si>
    <t>0211149</t>
  </si>
  <si>
    <t>熊谷市立熊谷東中学校</t>
  </si>
  <si>
    <t>クマガヤシリツクマガヤヒガシチュウガッコウ</t>
  </si>
  <si>
    <t>Kumagaya Higashi Junior High School</t>
  </si>
  <si>
    <t>0211161</t>
  </si>
  <si>
    <t>熊谷市立玉井中学校</t>
  </si>
  <si>
    <t>クマガヤシリツタマイチュウガッコウ</t>
  </si>
  <si>
    <t>KUMAGAYA TAMAI JUNIOR HIGH SCHOOL</t>
  </si>
  <si>
    <t>0211172</t>
  </si>
  <si>
    <t>越谷市立新栄中学校サッカー部</t>
  </si>
  <si>
    <t>コシガヤシリツシンエイチュウガッコウサッカーブ</t>
  </si>
  <si>
    <t>Koshigaya shinei junior high school</t>
  </si>
  <si>
    <t>0211194</t>
  </si>
  <si>
    <t>越谷市立大相模中学校サッカー部</t>
  </si>
  <si>
    <t>コシガヤシリツオオサガミチュウガッコウサッカーブ</t>
  </si>
  <si>
    <t>koshigayasiritsuohsagamicyugakkousakkabu</t>
  </si>
  <si>
    <t>0211206</t>
  </si>
  <si>
    <t>久喜市立久喜中学校サッカー部</t>
  </si>
  <si>
    <t>クキシリツクキチュウガッコウサッカーブ</t>
  </si>
  <si>
    <t>KUKI JUNIOR HIGH SCHOOL SOCCER CLUB</t>
  </si>
  <si>
    <t>0211217</t>
  </si>
  <si>
    <t>久喜市立久喜南中学校</t>
  </si>
  <si>
    <t>クキシリツクキミナミチュウガッコウ</t>
  </si>
  <si>
    <t>Kukiminami J.H.S. FC</t>
  </si>
  <si>
    <t>0211228</t>
  </si>
  <si>
    <t>久喜市立久喜東中学校</t>
  </si>
  <si>
    <t>クキシリツクキヒガシチュウガッコウ</t>
  </si>
  <si>
    <t>Kuki Higashi Junior High School</t>
  </si>
  <si>
    <t>0211239</t>
  </si>
  <si>
    <t>久喜市立太東中学校</t>
  </si>
  <si>
    <t>クキシリツタイトウチュウガッコウ</t>
  </si>
  <si>
    <t>kukisirututaitoutyugattkou</t>
  </si>
  <si>
    <t>0211240</t>
  </si>
  <si>
    <t>八潮市立八潮中学校サッカー部</t>
  </si>
  <si>
    <t>ヤシオシリツヤシオチュウガッコウサッカーブ</t>
  </si>
  <si>
    <t>YASHIO Jr.high school</t>
  </si>
  <si>
    <t>0211251</t>
  </si>
  <si>
    <t>埼玉県八潮市立大原中学校</t>
  </si>
  <si>
    <t>サイタマケンヤシオシリツダイバラチュウガッコウ</t>
  </si>
  <si>
    <t>saitamakenyasiosiritudaibaratyuugakkou</t>
  </si>
  <si>
    <t>0211262</t>
  </si>
  <si>
    <t>八幡中学校サッカー部</t>
  </si>
  <si>
    <t>ヤワタチュウガッコウサッカーブ</t>
  </si>
  <si>
    <t>yawata j.h.s</t>
  </si>
  <si>
    <t>0211284</t>
  </si>
  <si>
    <t>三郷市立彦糸中学校</t>
  </si>
  <si>
    <t>ミサトシリツヒコイトチュウガッコウ</t>
  </si>
  <si>
    <t>MISATOHIKOITO JNIOR HIGH SCHOOL</t>
  </si>
  <si>
    <t>0211318</t>
  </si>
  <si>
    <t>埼玉県三郷市立早稲田中学校</t>
  </si>
  <si>
    <t>サイタマケンミサトシリツワセダチュウガッコウ</t>
  </si>
  <si>
    <t>MISATO WASEDA FC</t>
  </si>
  <si>
    <t>0211329</t>
  </si>
  <si>
    <t>三郷市立瑞穂中学校サッカー部</t>
  </si>
  <si>
    <t>ミサトシリツミズホチュウガッコウサッカーブ</t>
  </si>
  <si>
    <t>mizuhofc</t>
  </si>
  <si>
    <t>0211330</t>
  </si>
  <si>
    <t>黒浜中学校サッカー部</t>
  </si>
  <si>
    <t>クロハマチュウガッコウサッカーブ</t>
  </si>
  <si>
    <t xml:space="preserve">KUROHAMA JHS </t>
  </si>
  <si>
    <t>0211341</t>
  </si>
  <si>
    <t>埼玉県蓮田市立黒浜西中学校サッカー部</t>
  </si>
  <si>
    <t>サイタマケンハスダシリツクロハマニシチュウガッコウサッカーブ</t>
  </si>
  <si>
    <t>kurohamanishichu</t>
  </si>
  <si>
    <t>0211352</t>
  </si>
  <si>
    <t>埼玉県幸手市立幸手中学校</t>
  </si>
  <si>
    <t>サイタマケンサッテシリツサッテチュウガッコウ</t>
  </si>
  <si>
    <t>SATTE</t>
  </si>
  <si>
    <t>0211363</t>
  </si>
  <si>
    <t>幸手市立西中学校サッカー部</t>
  </si>
  <si>
    <t>サッテシリツニシチュウガッコウサッカーブ</t>
  </si>
  <si>
    <t>satte nishi junior high school fc</t>
  </si>
  <si>
    <t>0211385</t>
  </si>
  <si>
    <t>白岡市立白岡中学校サッカー部</t>
  </si>
  <si>
    <t>シラオカシリツシラオカチュウガッコウサッカーブ</t>
  </si>
  <si>
    <t>0211396</t>
  </si>
  <si>
    <t>埼玉県白岡市立菁莪中学校サッカー部</t>
  </si>
  <si>
    <t>サイタマケンシラオカシリツセイガチュウガッコウサッカーブ</t>
  </si>
  <si>
    <t>saitamakenshiraokashiritsuseigachuugakkousakka-bu</t>
  </si>
  <si>
    <t>0211408</t>
  </si>
  <si>
    <t>白岡市立南中学校サッカー部</t>
  </si>
  <si>
    <t>シラオカシリツミナミチュウガッコウサッカーブ</t>
  </si>
  <si>
    <t>Shiraokaminami junior high school soccer club</t>
  </si>
  <si>
    <t>0211419</t>
  </si>
  <si>
    <t>菖蒲中サッカー部</t>
  </si>
  <si>
    <t>ショウブチュウサッカーブ</t>
  </si>
  <si>
    <t>SHOBU JHS FC</t>
  </si>
  <si>
    <t>0211420</t>
  </si>
  <si>
    <t>南埼玉郡宮代町立須賀中学校サッカー部</t>
  </si>
  <si>
    <t>ミナミサイタマグンミヤシロチョウリツスカチュウガッコウサッカーブ</t>
  </si>
  <si>
    <t>minamisaitamagunmiyashirotyouritusykachuugakkou</t>
  </si>
  <si>
    <t>0211442</t>
  </si>
  <si>
    <t>宮代町立百間中学校サッカー部</t>
  </si>
  <si>
    <t>ミヤシロチョウリツモンマチュウガッコウサッカーブ</t>
  </si>
  <si>
    <t>MONMA</t>
  </si>
  <si>
    <t>0211453</t>
  </si>
  <si>
    <t>前原中学校サッカー部</t>
  </si>
  <si>
    <t>マエハラチュウガッコウサッカーブ</t>
  </si>
  <si>
    <t>MAEHARA</t>
  </si>
  <si>
    <t>0211464</t>
  </si>
  <si>
    <t>栗橋東中学校サッカー部</t>
  </si>
  <si>
    <t>クリハシヒガシチュウガッコウサッカーブ</t>
  </si>
  <si>
    <t>KURIHASHI HIGASHI FC</t>
  </si>
  <si>
    <t>0211475</t>
  </si>
  <si>
    <t>久喜市立栗橋西中学校</t>
  </si>
  <si>
    <t>クキシリツクリハシニシチュウガッコウ</t>
  </si>
  <si>
    <t>Kurihashinishi J.H.S.</t>
  </si>
  <si>
    <t>0211486</t>
  </si>
  <si>
    <t>久喜市立鷲宮東中学校サッカー部</t>
  </si>
  <si>
    <t>クキシリツワシノミヤヒガシチュウガッコウサッカーブ</t>
  </si>
  <si>
    <t>kukishirituwashinomiyahigashitixyugakkou</t>
  </si>
  <si>
    <t>0211510</t>
  </si>
  <si>
    <t>杉戸町立杉戸中学校</t>
  </si>
  <si>
    <t>スギトチョウリツスギトチュウガッコウ</t>
  </si>
  <si>
    <t>SUGITO JUNIOR SCHOOL</t>
  </si>
  <si>
    <t>0211521</t>
  </si>
  <si>
    <t>杉戸町立広島中学校</t>
  </si>
  <si>
    <t>スギトチョウリツヒロシマチュウガッコウ</t>
  </si>
  <si>
    <t>sugitochourituhirosimachuugakkou</t>
  </si>
  <si>
    <t>0211532</t>
  </si>
  <si>
    <t>吉川市立東中学校サッカー部</t>
  </si>
  <si>
    <t>ヨシカワシリツヒガシチュウガッコウサッカーブ</t>
  </si>
  <si>
    <t>YOSHIKAWA HIGASHI JUNIOR HIGH SCHOOL</t>
  </si>
  <si>
    <t>0211565</t>
  </si>
  <si>
    <t>吉川市立南中学校サッカー部</t>
  </si>
  <si>
    <t>ヨシカワシリツミナミチュウガッコウサッカーブ</t>
  </si>
  <si>
    <t>Yoshikawa Minami FC</t>
  </si>
  <si>
    <t>0211576</t>
  </si>
  <si>
    <t>熊谷市立大幡中学校</t>
  </si>
  <si>
    <t>クマガヤシリツオオハタチュウガッコウ</t>
  </si>
  <si>
    <t>kumagayasirituoohatachugaxtukou</t>
  </si>
  <si>
    <t>0211587</t>
  </si>
  <si>
    <t>深谷市立幡羅中学校</t>
  </si>
  <si>
    <t>フカヤシリツハタラチュウガッコウ</t>
  </si>
  <si>
    <t xml:space="preserve">hukayasiritu hataratyuugakkou </t>
  </si>
  <si>
    <t>0211611</t>
  </si>
  <si>
    <t>上柴中学校サッカー部</t>
  </si>
  <si>
    <t>カミシバチュウガッコウサッカーブ</t>
  </si>
  <si>
    <t>KAMISHIBA JUNIOR HIGH SCHOOL SOCCER CLUB</t>
  </si>
  <si>
    <t>0211633</t>
  </si>
  <si>
    <t>男衾中学校サッカー部</t>
  </si>
  <si>
    <t>オブスマチュウガッコウサッカーブ</t>
  </si>
  <si>
    <t>OBUSUMA JUNIOR HIGH SCHOOL FC</t>
  </si>
  <si>
    <t>0211688</t>
  </si>
  <si>
    <t>埼玉県深谷市立花園中学校サッカー部</t>
  </si>
  <si>
    <t>サイタマケンフカヤシリツハナゾノチュウガッコウサッカーブ</t>
  </si>
  <si>
    <t>hanazonoJHS FC</t>
  </si>
  <si>
    <t>0211699</t>
  </si>
  <si>
    <t>埼玉県熊谷市立大里中学校サッカー部</t>
  </si>
  <si>
    <t>サイタマケンクマガヤシリツオオサトチュウガッコウサッカーブ</t>
  </si>
  <si>
    <t>OHSATO JUNIOR HIGH SCHOOL FC</t>
  </si>
  <si>
    <t>0211701</t>
  </si>
  <si>
    <t>江南中学校サッカー部</t>
  </si>
  <si>
    <t>コウナンチュウガッコウサッカーブ</t>
  </si>
  <si>
    <t>kounan fc</t>
  </si>
  <si>
    <t>0211712</t>
  </si>
  <si>
    <t>深谷市立岡部中学校</t>
  </si>
  <si>
    <t>フカヤシリツオカベチュウガッコウ</t>
  </si>
  <si>
    <t>hukayasirituokabetyuugakkou</t>
  </si>
  <si>
    <t>0211723</t>
  </si>
  <si>
    <t>行田市立西中学校</t>
  </si>
  <si>
    <t>ギョウダシリツニシチュウガッコウ</t>
  </si>
  <si>
    <t>Gyoda nishi JHS</t>
  </si>
  <si>
    <t>0211745</t>
  </si>
  <si>
    <t>行田市立長野中学校</t>
  </si>
  <si>
    <t>ギョウダシリツナガノチュウガッコウ</t>
  </si>
  <si>
    <t>nagano school fc</t>
  </si>
  <si>
    <t>0211756</t>
  </si>
  <si>
    <t>加須市立昭和中学校</t>
  </si>
  <si>
    <t>カゾシリツショウワチュウガッコウ</t>
  </si>
  <si>
    <t>Showa JHS</t>
  </si>
  <si>
    <t>0211767</t>
  </si>
  <si>
    <t>加須市立加須西中学校</t>
  </si>
  <si>
    <t>カゾシリツカゾニシチュウガッコウ</t>
  </si>
  <si>
    <t>Kazo nishi junior high school</t>
  </si>
  <si>
    <t>0211778</t>
  </si>
  <si>
    <t>羽生市立西中学校</t>
  </si>
  <si>
    <t>ハニュウシリツニシチュウガッコウ</t>
  </si>
  <si>
    <t>HANYUNISHI JUNIOR HIGH SCHOOL</t>
  </si>
  <si>
    <t>0211790</t>
  </si>
  <si>
    <t>羽生市立東中学校</t>
  </si>
  <si>
    <t>ハニュウシリツヒガシチュウガッコウ</t>
  </si>
  <si>
    <t>Hanyu Higashi Football Club</t>
  </si>
  <si>
    <t>0211802</t>
  </si>
  <si>
    <t>加須市立騎西中学校</t>
  </si>
  <si>
    <t>カゾシリツキサイチュウガッコウ</t>
  </si>
  <si>
    <t>KAZO KISAI JUNIOR HIGH SCHOOL</t>
  </si>
  <si>
    <t>0211813</t>
  </si>
  <si>
    <t>春日部中学校サッカー部</t>
  </si>
  <si>
    <t>カスカベチュウガッコウサッカーブ</t>
  </si>
  <si>
    <t>Kasukabe junior high school soccer club</t>
  </si>
  <si>
    <t>0211868</t>
  </si>
  <si>
    <t>春日部市立東中学校</t>
  </si>
  <si>
    <t>カスカベシリツヒガシチュウガッコウ</t>
  </si>
  <si>
    <t>kasukabe higashi junior high school</t>
  </si>
  <si>
    <t>0211879</t>
  </si>
  <si>
    <t>春日部市立豊春中学校サッカー部</t>
  </si>
  <si>
    <t>カスカベシリツトヨハルチュウガッコウサッカーブ</t>
  </si>
  <si>
    <t>Toyoharu Junior High School FC</t>
  </si>
  <si>
    <t>0211880</t>
  </si>
  <si>
    <t>春日部市立武里中学校</t>
  </si>
  <si>
    <t>カスカベシリツタケサトチュウガッコウ</t>
  </si>
  <si>
    <t>kasukabe takesato jhs</t>
  </si>
  <si>
    <t>0211891</t>
  </si>
  <si>
    <t>春日部市立大沼中学校</t>
  </si>
  <si>
    <t>カスカベシリツオオヌマチュウガッコウ</t>
  </si>
  <si>
    <t>ohnuma junior high school</t>
  </si>
  <si>
    <t>0211914</t>
  </si>
  <si>
    <t>春日部市立豊野中学校</t>
  </si>
  <si>
    <t>カスカベシリツトヨノチュウガッコウ</t>
  </si>
  <si>
    <t>kasukabe toyono JHS FC</t>
  </si>
  <si>
    <t>0211925</t>
  </si>
  <si>
    <t>0211936</t>
  </si>
  <si>
    <t>春日部市立緑中学校</t>
  </si>
  <si>
    <t>カスカベシリツミドリチュウガッコウ</t>
  </si>
  <si>
    <t>Midori jr high school</t>
  </si>
  <si>
    <t>0211947</t>
  </si>
  <si>
    <t>春日部市立大増中学校サッカー部</t>
  </si>
  <si>
    <t>カスカベシリツオオマシチュウガッコウサッカーブ</t>
  </si>
  <si>
    <t>KASUKABE OHMASHI JHS SOCCER CLUB</t>
  </si>
  <si>
    <t>0211958</t>
  </si>
  <si>
    <t>埼玉県さいたま市立岩槻中学校</t>
  </si>
  <si>
    <t>サイタマケンサイタマシリツイワツキチュウガッコウ</t>
  </si>
  <si>
    <t>IWATSUKI Jr HIGH SCHOOL</t>
  </si>
  <si>
    <t>0211969</t>
  </si>
  <si>
    <t>埼玉県さいたま市立城北中学校</t>
  </si>
  <si>
    <t>サイタマケンサイタマシリツジョウホクチュウガッコウ</t>
  </si>
  <si>
    <t>johokuchugakkou</t>
  </si>
  <si>
    <t>0211992</t>
  </si>
  <si>
    <t>さいたま市立桜山中学校サッカー部</t>
  </si>
  <si>
    <t>サイタマシリツサクラヤマチュウガッコウサッカーブ</t>
  </si>
  <si>
    <t>saitamashiritsusakurayamachugakkousakka-bu</t>
  </si>
  <si>
    <t>0212005</t>
  </si>
  <si>
    <t>さいたま市立柏陽中学校</t>
  </si>
  <si>
    <t>サイタマシリツハクヨウチュウガッコウ</t>
  </si>
  <si>
    <t>HAKUYOH JUNIOR HIGH SCHOOL</t>
  </si>
  <si>
    <t>0212016</t>
  </si>
  <si>
    <t>越谷市立中央中学校</t>
  </si>
  <si>
    <t>コシガヤシリツチュウオウチュウガッコウ</t>
  </si>
  <si>
    <t>koshigayashiritsuchuuouchuugakkou</t>
  </si>
  <si>
    <t>0212038</t>
  </si>
  <si>
    <t>和光市立第二中学校サッカー部</t>
  </si>
  <si>
    <t>ワコウシリツダイニチュウガッコウサッカーブ</t>
  </si>
  <si>
    <t>WAKO Second JUNIOR HIGH SCHOOL FC</t>
  </si>
  <si>
    <t>0212049</t>
  </si>
  <si>
    <t>和光市立第三中学校</t>
  </si>
  <si>
    <t>ワコウシリツダイサンチュウガッコウ</t>
  </si>
  <si>
    <t>WAKO3</t>
  </si>
  <si>
    <t>0212050</t>
  </si>
  <si>
    <t>狭山市立西中学校</t>
  </si>
  <si>
    <t>サヤマシリツニシチュウガッコウ</t>
  </si>
  <si>
    <t>SAYAMA WEST JUNIOR HIGH SCHOOL</t>
  </si>
  <si>
    <t>0212072</t>
  </si>
  <si>
    <t>狭山市立狭山台中学校</t>
  </si>
  <si>
    <t>サヤマシリツサヤマダイチュウガッコウ</t>
  </si>
  <si>
    <t>SAYAMADAI Jr HIGH SCHOOL</t>
  </si>
  <si>
    <t>0212083</t>
  </si>
  <si>
    <t>埼玉県狭山市立中央中学校</t>
  </si>
  <si>
    <t>サイタマケンサヤマシリツチュウオウチュウガッコウ</t>
  </si>
  <si>
    <t>SAYAMACHUUOU</t>
  </si>
  <si>
    <t>0212128</t>
  </si>
  <si>
    <t>入間市立武蔵中学校</t>
  </si>
  <si>
    <t>イルマシリツムサシチュウガッコウ</t>
  </si>
  <si>
    <t>0212151</t>
  </si>
  <si>
    <t>入間市立藤沢中学校</t>
  </si>
  <si>
    <t>イルマシリツフジサワチュウガッコウ</t>
  </si>
  <si>
    <t>irumasirituhujisawatyuugakkou</t>
  </si>
  <si>
    <t>0212162</t>
  </si>
  <si>
    <t>入間市立黒須中学校</t>
  </si>
  <si>
    <t>イルマシリツクロスチュウガッコウ</t>
  </si>
  <si>
    <t>IRUMASHIRITSU JUROSU JR HIGHSCHOOL</t>
  </si>
  <si>
    <t>0212184</t>
  </si>
  <si>
    <t>入間市立東金子中学校</t>
  </si>
  <si>
    <t>イルマシリツヒガシカネコチュウガッコウ</t>
  </si>
  <si>
    <t>HIGASHIKANEKO FC</t>
  </si>
  <si>
    <t>0212195</t>
  </si>
  <si>
    <t>入間市立上藤沢中学校</t>
  </si>
  <si>
    <t>イルマシリツカミフジサワチュウガッコウ</t>
  </si>
  <si>
    <t>kamifujisawa</t>
  </si>
  <si>
    <t>0212207</t>
  </si>
  <si>
    <t>埼玉県富士見市立富士見台中学校</t>
  </si>
  <si>
    <t>サイタマケンフジミシリツフジミダイチュウガッコウ</t>
  </si>
  <si>
    <t>Saitamaken Fujimishiritsu Fujimidai JHS</t>
  </si>
  <si>
    <t>0212230</t>
  </si>
  <si>
    <t>富士見市立本郷中学校</t>
  </si>
  <si>
    <t>フジミシリツホンゴウチュウガッコウ</t>
  </si>
  <si>
    <t>Fujimishiritsu Hongo Junior High School</t>
  </si>
  <si>
    <t>0212241</t>
  </si>
  <si>
    <t>富士見市立東中学校サッカー部</t>
  </si>
  <si>
    <t>フジミシリツヒガシチュウガッコウサッカーブ</t>
  </si>
  <si>
    <t>FUJIMI HIGASHI JUNIOR HIGH SCHOOL SOCCER CLUB</t>
  </si>
  <si>
    <t>0212252</t>
  </si>
  <si>
    <t>富士見市立勝瀬中サッカー部</t>
  </si>
  <si>
    <t>フジミシリツカツセチュウサッカーブ</t>
  </si>
  <si>
    <t>fujimisiritsukatsusetyugaltukousoccerbu</t>
  </si>
  <si>
    <t>0212263</t>
  </si>
  <si>
    <t>埼玉県富士見市立水谷中学校</t>
  </si>
  <si>
    <t>サイタマケンフジミシリツミズタニチュウガッコウ</t>
  </si>
  <si>
    <t>MIZUTANI JNIOR HIGH SCHOOL</t>
  </si>
  <si>
    <t>0212285</t>
  </si>
  <si>
    <t>住吉中学校サッカー部</t>
  </si>
  <si>
    <t>スミヨシチュウガッコウサッカーブ</t>
  </si>
  <si>
    <t>Sumiyoshi junior  high school fc</t>
  </si>
  <si>
    <t>0212331</t>
  </si>
  <si>
    <t>坂戸市立城山中学校</t>
  </si>
  <si>
    <t>サカドシリツシロヤマチュウガッコウ</t>
  </si>
  <si>
    <t>SIROYAMA JUNIOR HIGH SCHOOL</t>
  </si>
  <si>
    <t>0212353</t>
  </si>
  <si>
    <t>坂戸市立千代田中学校</t>
  </si>
  <si>
    <t>サカドシリツチヨダチュウガッコウ</t>
  </si>
  <si>
    <t>chiyoda junior high school</t>
  </si>
  <si>
    <t>0212364</t>
  </si>
  <si>
    <t>坂戸市立若宮中学校</t>
  </si>
  <si>
    <t>サカドシリツワカミヤチュウガッコウ</t>
  </si>
  <si>
    <t>SAKADO WAKAMIYA JR.HIGH SCHOOL</t>
  </si>
  <si>
    <t>0212386</t>
  </si>
  <si>
    <t>坂戸市立桜中学校サッカー部</t>
  </si>
  <si>
    <t>サカドシリツサクラチュウガッコウサッカーブ</t>
  </si>
  <si>
    <t>Sakura Junior High School</t>
  </si>
  <si>
    <t>0212397</t>
  </si>
  <si>
    <t>毛呂山町立毛呂山中学校</t>
  </si>
  <si>
    <t>モロヤマチョウリツモロヤマチュウガッコウ</t>
  </si>
  <si>
    <t>MOROYAMA JHS</t>
  </si>
  <si>
    <t>0212409</t>
  </si>
  <si>
    <t>武蔵台中学校</t>
  </si>
  <si>
    <t>ムサシダイチュウガッコウ</t>
  </si>
  <si>
    <t>musashidai jhs</t>
  </si>
  <si>
    <t>0212465</t>
  </si>
  <si>
    <t>鶴ヶ島市立鶴ヶ島中学校</t>
  </si>
  <si>
    <t>ツルガシマシリツツルガシマチュウガッコウ</t>
  </si>
  <si>
    <t>tsurugashimasiritsu tsurugasimatyuugakkou</t>
  </si>
  <si>
    <t>0212498</t>
  </si>
  <si>
    <t>鶴ケ島市立藤中学校</t>
  </si>
  <si>
    <t>ツルガシマシリツフジチュウガッコウ</t>
  </si>
  <si>
    <t>FUJI JHS FC</t>
  </si>
  <si>
    <t>0212500</t>
  </si>
  <si>
    <t>鶴ケ島市立南中学校</t>
  </si>
  <si>
    <t>ツルガシマシリツミナミチュウガッコウ</t>
  </si>
  <si>
    <t>tsurugashima minami junior high shool</t>
  </si>
  <si>
    <t>0212533</t>
  </si>
  <si>
    <t>東松山市立松山中学校サッカー部</t>
  </si>
  <si>
    <t>ヒガシマツヤマシリツマツヤマチュウガッコウサッカーブ</t>
  </si>
  <si>
    <t>MATSUYAMA JUNIOR HIGH SCHOOL FC</t>
  </si>
  <si>
    <t>0212544</t>
  </si>
  <si>
    <t>東松山市立南中学校サッカー部</t>
  </si>
  <si>
    <t>ヒガシマツヤマシリツミナミチュウガッコウサッカーブ</t>
  </si>
  <si>
    <t>minamisc</t>
  </si>
  <si>
    <t>0212555</t>
  </si>
  <si>
    <t>東松山市立東中学校サッカー部</t>
  </si>
  <si>
    <t>ヒガシマツヤマシリツヒガシチュウガッコウサッカーブ</t>
  </si>
  <si>
    <t>higasimatuyamahigasi jr high school fc</t>
  </si>
  <si>
    <t>0212566</t>
  </si>
  <si>
    <t>越谷東中学校サッカー部</t>
  </si>
  <si>
    <t>コシガヤヒガシチュウガッコウサッカーブ</t>
  </si>
  <si>
    <t>koshigayaeast j.highschool FC</t>
  </si>
  <si>
    <t>0212577</t>
  </si>
  <si>
    <t>越谷市立北中学校サッカー部</t>
  </si>
  <si>
    <t>コシガヤシリツキタチュウガッコウサッカーブ</t>
  </si>
  <si>
    <t>KOSHIGAYA KITA FC</t>
  </si>
  <si>
    <t>0212588</t>
  </si>
  <si>
    <t>越谷北陽中サッカー部</t>
  </si>
  <si>
    <t>コシガヤホクヨウチュウサッカーブ</t>
  </si>
  <si>
    <t>KOSHIGAYA HOKUYO SOCCER CLUB</t>
  </si>
  <si>
    <t>0212599</t>
  </si>
  <si>
    <t>越谷市立栄進中学校</t>
  </si>
  <si>
    <t>コシガヤシリツエイシンチュウガッコウ</t>
  </si>
  <si>
    <t>koshigaya eishin junior high school</t>
  </si>
  <si>
    <t>0212601</t>
  </si>
  <si>
    <t>埼玉県越谷市立光陽中学校</t>
  </si>
  <si>
    <t>サイタマケンコシガヤシリツコウヨウチュウガッコウ</t>
  </si>
  <si>
    <t>KOYO JUNIOR HIGH SCHOOL FC</t>
  </si>
  <si>
    <t>0212612</t>
  </si>
  <si>
    <t>越谷市立平方中学校</t>
  </si>
  <si>
    <t>コシガヤシリツヒラカタチュウガッコウ</t>
  </si>
  <si>
    <t>hirakata junior high school fc</t>
  </si>
  <si>
    <t>0212623</t>
  </si>
  <si>
    <t>ＦＣ羽生ＢＯＹＳ</t>
  </si>
  <si>
    <t>エフシーハニュウボーイズ</t>
  </si>
  <si>
    <t>fchanyuboys</t>
  </si>
  <si>
    <t>0212645</t>
  </si>
  <si>
    <t>行田泉サッカースポーツ少年団</t>
  </si>
  <si>
    <t>ギョウダイズミサッカースポーツショウネンダン</t>
  </si>
  <si>
    <t>gyodaizumi sss</t>
  </si>
  <si>
    <t>0212678</t>
  </si>
  <si>
    <t>行田ＳＣスポーツ少年団</t>
  </si>
  <si>
    <t>ギョウダエスシースポーツショウネンダン</t>
  </si>
  <si>
    <t>gyoda sc</t>
  </si>
  <si>
    <t>0212689</t>
  </si>
  <si>
    <t>中央キャッスルキッズフットボールクラブ</t>
  </si>
  <si>
    <t>チュウオウキャッスルキッズフットボールクラブ</t>
  </si>
  <si>
    <t>CHUOCASTLEKIDS</t>
  </si>
  <si>
    <t>0212702</t>
  </si>
  <si>
    <t>行田サウスフェニックスサッカースポーツ少年団</t>
  </si>
  <si>
    <t>ギョウダサウスフェニックスサッカースポーツショウネンダン</t>
  </si>
  <si>
    <t>gyodasouthphoenixsoccersportsshonendan</t>
  </si>
  <si>
    <t>0212713</t>
  </si>
  <si>
    <t>KAWASATO SC</t>
  </si>
  <si>
    <t>0212735</t>
  </si>
  <si>
    <t>両新田フットボールクラブ</t>
  </si>
  <si>
    <t>リョウシンデンフットボールクラブ</t>
  </si>
  <si>
    <t>Ryoshinden football club</t>
  </si>
  <si>
    <t>0212779</t>
  </si>
  <si>
    <t>新田フットボールクラブ</t>
  </si>
  <si>
    <t>シンデンフットボールクラブ</t>
  </si>
  <si>
    <t>shinden football club</t>
  </si>
  <si>
    <t>0212780</t>
  </si>
  <si>
    <t>瀬崎サッカースポーツ少年団</t>
  </si>
  <si>
    <t>セザキサッカースポーツショウネンダン</t>
  </si>
  <si>
    <t>SEZAKI SSS</t>
  </si>
  <si>
    <t>0212803</t>
  </si>
  <si>
    <t>草加東サッカースポーツ少年団</t>
  </si>
  <si>
    <t>ソウカヒガシサッカースポーツショウネンダン</t>
  </si>
  <si>
    <t>soka higashi sc</t>
  </si>
  <si>
    <t>0212814</t>
  </si>
  <si>
    <t>草加住吉サッカークラブ</t>
  </si>
  <si>
    <t>ソウカスミヨシサッカークラブ</t>
  </si>
  <si>
    <t>Soka Sumiyoshi Soccer Club</t>
  </si>
  <si>
    <t>0212825</t>
  </si>
  <si>
    <t>ＦＣひまわり</t>
  </si>
  <si>
    <t>エフシーヒマワリ</t>
  </si>
  <si>
    <t>fchimawari</t>
  </si>
  <si>
    <t>0212836</t>
  </si>
  <si>
    <t>高砂イレブンフットボールクラブ</t>
  </si>
  <si>
    <t>タカサゴイレブンフットボールクラブ</t>
  </si>
  <si>
    <t>takasago eleven Football club</t>
  </si>
  <si>
    <t>0212847</t>
  </si>
  <si>
    <t>西町フットボールクラブ</t>
  </si>
  <si>
    <t>ニシチョウフットボールクラブ</t>
  </si>
  <si>
    <t>NISHICHO FOOTBALL CLUB</t>
  </si>
  <si>
    <t>0212869</t>
  </si>
  <si>
    <t>松原フットボールクラブ</t>
  </si>
  <si>
    <t>マツバラフットボールクラブ</t>
  </si>
  <si>
    <t>Matsubarafootballclub</t>
  </si>
  <si>
    <t>0212870</t>
  </si>
  <si>
    <t>清門フットボールクラブ</t>
  </si>
  <si>
    <t>セイモンフットボールクラブ</t>
  </si>
  <si>
    <t>SEIMON FOOTBALL CLUB</t>
  </si>
  <si>
    <t>0212881</t>
  </si>
  <si>
    <t>戸塚フットボールクラブ・ガールズ</t>
  </si>
  <si>
    <t>トヅカフットボールクラブガールズ</t>
  </si>
  <si>
    <t>tozukafootballclubgirls</t>
  </si>
  <si>
    <t>0212892</t>
  </si>
  <si>
    <t>上福岡少年少女ＫＳＣ</t>
  </si>
  <si>
    <t>カミフクオカショウネンショウジョケイエスシー</t>
  </si>
  <si>
    <t>KAMIFUKUOKASYOUNENSYOUZYOKSC</t>
  </si>
  <si>
    <t>0212959</t>
  </si>
  <si>
    <t>ＦＣパルセイロ毛呂山レディース</t>
  </si>
  <si>
    <t>エフシーパルセイロモロヤマレディース</t>
  </si>
  <si>
    <t>fcparseiromoroyamaladies</t>
  </si>
  <si>
    <t>0212960</t>
  </si>
  <si>
    <t>宮原サッカーガールズ</t>
  </si>
  <si>
    <t>ミヤハラサッカーガールズ</t>
  </si>
  <si>
    <t>Miyahara Soccer Girls</t>
  </si>
  <si>
    <t>0213051</t>
  </si>
  <si>
    <t>吉見エスカーラ　フットボールクラブ（Ｇ）</t>
  </si>
  <si>
    <t>ヨシミエスカーラフットボールクラブ（Ｇ）</t>
  </si>
  <si>
    <t>YOSHIMI ESCALA FC</t>
  </si>
  <si>
    <t>0213118</t>
  </si>
  <si>
    <t>寄居女子サッカークラブ</t>
  </si>
  <si>
    <t>ヨリイジョシサッカークラブ</t>
  </si>
  <si>
    <t>Yorii girls soccer</t>
  </si>
  <si>
    <t>0213130</t>
  </si>
  <si>
    <t>吉川Ｌキッカーズ</t>
  </si>
  <si>
    <t>ヨシカワエルキッカーズ</t>
  </si>
  <si>
    <t>Yoshikawa L kickers</t>
  </si>
  <si>
    <t>0213208</t>
  </si>
  <si>
    <t>戸田サッカークラブ</t>
  </si>
  <si>
    <t>トダサッカークラブ</t>
  </si>
  <si>
    <t>toda soccer club</t>
  </si>
  <si>
    <t>0213253</t>
  </si>
  <si>
    <t>Ｆ・Ｃ・ＭＩＳＴＲＡＬ</t>
  </si>
  <si>
    <t>エフシーミストラル</t>
  </si>
  <si>
    <t>FCMISTRAL</t>
  </si>
  <si>
    <t>0213297</t>
  </si>
  <si>
    <t>ＦＣｅｌｆ</t>
  </si>
  <si>
    <t>エフシーエルフ</t>
  </si>
  <si>
    <t>FCelf</t>
  </si>
  <si>
    <t>0213365</t>
  </si>
  <si>
    <t>久喜エブリデイ</t>
  </si>
  <si>
    <t>クキエブリデイ</t>
  </si>
  <si>
    <t>kuki everyday</t>
  </si>
  <si>
    <t>0213398</t>
  </si>
  <si>
    <t>Ｋ・Ｍ・Ｆ・ＷＩＮＦＥＥＬＳ</t>
  </si>
  <si>
    <t>ケーエムエフウィンフィールズ</t>
  </si>
  <si>
    <t>kmfwinfeels</t>
  </si>
  <si>
    <t>0213545</t>
  </si>
  <si>
    <t>Ｄｒｏｐ　Ｏｕｔ　ＦＣ</t>
  </si>
  <si>
    <t>ドロップアウトエフシー</t>
  </si>
  <si>
    <t>Drop Out FC</t>
  </si>
  <si>
    <t>0213680</t>
  </si>
  <si>
    <t>ディパーチャー</t>
  </si>
  <si>
    <t>DEPARTURE</t>
  </si>
  <si>
    <t>0213871</t>
  </si>
  <si>
    <t>児玉町サッカークラブ</t>
  </si>
  <si>
    <t>コダママチサッカークラブ</t>
  </si>
  <si>
    <t>kodama-machi soccer club</t>
  </si>
  <si>
    <t>0213905</t>
  </si>
  <si>
    <t>駿河台大学サッカー部</t>
  </si>
  <si>
    <t>スルガダイダイガクサッカーブ</t>
  </si>
  <si>
    <t>surugadaidaigakusakka-bu</t>
  </si>
  <si>
    <t>0213949</t>
  </si>
  <si>
    <t>城西大学体育会サッカー部</t>
  </si>
  <si>
    <t>ジョウサイダイガクタイイクカイサッカーブ</t>
  </si>
  <si>
    <t>Josai University</t>
  </si>
  <si>
    <t>0213950</t>
  </si>
  <si>
    <t>埼玉大学サッカー部</t>
  </si>
  <si>
    <t>サイタマダイガクサッカーブ</t>
  </si>
  <si>
    <t>saitamadaigakusakka-bu</t>
  </si>
  <si>
    <t>0213961</t>
  </si>
  <si>
    <t>文教大学体育会サッカー部</t>
  </si>
  <si>
    <t>ブンキョウダイガクタイイクカイサッカーブ</t>
  </si>
  <si>
    <t>bunkyodaigakutaiikukaisakkabu</t>
  </si>
  <si>
    <t>0213972</t>
  </si>
  <si>
    <t>東京国際大学体育会サッカー部</t>
  </si>
  <si>
    <t>トウキョウコクサイダイガクタイイクカイサッカーブ</t>
  </si>
  <si>
    <t>Tokyo International University Soccer Club</t>
  </si>
  <si>
    <t>0213983</t>
  </si>
  <si>
    <t>東洋大学川越体育会サッカー部</t>
  </si>
  <si>
    <t>トウヨウダイガクカワゴエタイイクカイサッカーブ</t>
  </si>
  <si>
    <t>toyodaigakukawagoetaiikukaisakka-bu</t>
  </si>
  <si>
    <t>0213994</t>
  </si>
  <si>
    <t>芝浦工業大学体育会サッカー部</t>
  </si>
  <si>
    <t>シバウラコウギョウダイガクタイイクカイサッカーブ</t>
  </si>
  <si>
    <t>shibaurakougyoudaigakutaiikukaisakka-bu</t>
  </si>
  <si>
    <t>0214007</t>
  </si>
  <si>
    <t>女子</t>
  </si>
  <si>
    <t>一般</t>
  </si>
  <si>
    <t>大学</t>
  </si>
  <si>
    <t>武蔵丘短期大学シエンシア</t>
  </si>
  <si>
    <t>ムサシガオカタンキダイガクシエンシア</t>
  </si>
  <si>
    <t>Musashigaoka College CIENCIA</t>
  </si>
  <si>
    <t>0214175</t>
  </si>
  <si>
    <t>高校</t>
  </si>
  <si>
    <t>埼玉県立松山女子高等学校</t>
  </si>
  <si>
    <t>サイタマケンリツマツヤマジョシコウトウガッコウ</t>
  </si>
  <si>
    <t>Saitama Matsuyama girls high</t>
  </si>
  <si>
    <t>0214197</t>
  </si>
  <si>
    <t>埼玉県立入間向陽高等学校女子サッカー部</t>
  </si>
  <si>
    <t>サイタマケンリツイルマコウヨウコウトウガッコウジョシサッカーブ</t>
  </si>
  <si>
    <t>saitamakenrituirumakouyoukoutougakou</t>
  </si>
  <si>
    <t>0214209</t>
  </si>
  <si>
    <t>埼玉県立庄和高等学校女子サッカー部</t>
  </si>
  <si>
    <t>サイタマケンリツショウワコウトウガッコウジョシサッカーブ</t>
  </si>
  <si>
    <t>Showa High School Girls Football Club</t>
  </si>
  <si>
    <t>0214221</t>
  </si>
  <si>
    <t>本庄第一高等学校女子サッカー部</t>
  </si>
  <si>
    <t>ホンジョウダイイチコウトウガッコウジョシサッカーブ</t>
  </si>
  <si>
    <t>Honjo Daiichi High School Girls' Soccer Club</t>
  </si>
  <si>
    <t>0214232</t>
  </si>
  <si>
    <t>埼玉平成高等学校女子サッカー部</t>
  </si>
  <si>
    <t>サイタマヘイセイコウトウガッコウジョシサッカーブ</t>
  </si>
  <si>
    <t>saitamaheisei girls soccer team</t>
  </si>
  <si>
    <t>0214254</t>
  </si>
  <si>
    <t>埼玉県立和光国際高等学校女子サッカー部</t>
  </si>
  <si>
    <t>サイタマケンリツワコウコクサイコウトウガッコウジョシサッカーブ</t>
  </si>
  <si>
    <t>Wako Kokusai Girl's SC</t>
  </si>
  <si>
    <t>0214265</t>
  </si>
  <si>
    <t>山村学園高等学校女子サッカー部</t>
  </si>
  <si>
    <t>ヤマムラガクエンコウトウガッコウジョシサッカーブ</t>
  </si>
  <si>
    <t>yamamuragakuennkoutougakkoujosisakka-bu</t>
  </si>
  <si>
    <t>0214287</t>
  </si>
  <si>
    <t>埼玉栄高等学校女子サッカー部</t>
  </si>
  <si>
    <t>サイタマサカエコウトウガッコウジョシサッカーブ</t>
  </si>
  <si>
    <t>Saitama Sakae High School Girls Soccer Club</t>
  </si>
  <si>
    <t>0214298</t>
  </si>
  <si>
    <t>埼玉県立熊谷女子高等学校</t>
  </si>
  <si>
    <t>サイタマケンリツクマガヤジョシコウトウガッコウ</t>
  </si>
  <si>
    <t>kumagaya girls' upper secondary school</t>
  </si>
  <si>
    <t>0214311</t>
  </si>
  <si>
    <t>県立大宮南高校</t>
  </si>
  <si>
    <t>オオミヤミナミコウコウ</t>
  </si>
  <si>
    <t xml:space="preserve">Ohmiyaminamikouko </t>
  </si>
  <si>
    <t>0214333</t>
  </si>
  <si>
    <t>大宮開成高等学校女子サッカー部</t>
  </si>
  <si>
    <t>オオミヤカイセイコウトウガッコウジョシサッカーブ</t>
  </si>
  <si>
    <t>oomiyakaiseikoutougakkoujyoshisakka-bu</t>
  </si>
  <si>
    <t>0214344</t>
  </si>
  <si>
    <t>クラブ（中学生）</t>
  </si>
  <si>
    <t>ＧＲＡＭＡＤＯ　ＦＣ　ＴＯＫＩＮＡＮ</t>
  </si>
  <si>
    <t>グラマードフットボールクラブトキナン</t>
  </si>
  <si>
    <t>GRAMADO FOOTBALLCLUB TOKINAN</t>
  </si>
  <si>
    <t>0214377</t>
  </si>
  <si>
    <t>ＳＣ和光ベレーザ</t>
  </si>
  <si>
    <t>エスシーワコウベレーザ</t>
  </si>
  <si>
    <t>scwakoubele-za</t>
  </si>
  <si>
    <t>0214388</t>
  </si>
  <si>
    <t>Ｆｕｔｅｂｏｌ　Ｃｌｕｂｅ　ｄｏ　ＰＡＲＣＥＩＲＯ　Ｊｒ</t>
  </si>
  <si>
    <t>フッチボウルクルブドゥパルセイロジュニア</t>
  </si>
  <si>
    <t>futebol clube do parceiro jr</t>
  </si>
  <si>
    <t>0214412</t>
  </si>
  <si>
    <t>藤久保イエローイーグルス</t>
  </si>
  <si>
    <t>フジクボイエローイーグルス</t>
  </si>
  <si>
    <t>FUJIKUBOYE</t>
  </si>
  <si>
    <t>0214423</t>
  </si>
  <si>
    <t>ＪＦＣ三芳</t>
  </si>
  <si>
    <t>ジェイエフシーミヨシ</t>
  </si>
  <si>
    <t>jfcmiyoshi</t>
  </si>
  <si>
    <t>0214434</t>
  </si>
  <si>
    <t>勝呂ＦＣ</t>
  </si>
  <si>
    <t>スグロエフシー</t>
  </si>
  <si>
    <t>SUGURO FC</t>
  </si>
  <si>
    <t>0214502</t>
  </si>
  <si>
    <t>浅羽野サッカースポーツ少年団</t>
  </si>
  <si>
    <t>アサバノサッカースポーツショウネンダン</t>
  </si>
  <si>
    <t>Asabano soccer sports syounendan</t>
  </si>
  <si>
    <t>0214513</t>
  </si>
  <si>
    <t>北坂戸サッカークラブ</t>
  </si>
  <si>
    <t>キタサカドサッカークラブ</t>
  </si>
  <si>
    <t>KITASAKADO SOCCER CLUB</t>
  </si>
  <si>
    <t>0214535</t>
  </si>
  <si>
    <t>坂戸ＦＣ</t>
  </si>
  <si>
    <t>サカドエフシー</t>
  </si>
  <si>
    <t>sakado fc</t>
  </si>
  <si>
    <t>0214546</t>
  </si>
  <si>
    <t>ＦＣ片柳</t>
  </si>
  <si>
    <t>エフシーカタヤナギ</t>
  </si>
  <si>
    <t>FC Katayanagi</t>
  </si>
  <si>
    <t>0214557</t>
  </si>
  <si>
    <t>にっさいＦＣ</t>
  </si>
  <si>
    <t>ニッサイフットボールクラブ</t>
  </si>
  <si>
    <t>nissaifc</t>
  </si>
  <si>
    <t>0214568</t>
  </si>
  <si>
    <t>カムイジュニア千代田</t>
  </si>
  <si>
    <t>カムイジュニアチヨダ</t>
  </si>
  <si>
    <t>KAMUI Jr CHIYODA</t>
  </si>
  <si>
    <t>0214579</t>
  </si>
  <si>
    <t>三芳野サッカースポーツ少年団</t>
  </si>
  <si>
    <t>ミヨシノサッカースポーツショウネンダン</t>
  </si>
  <si>
    <t>miyosinosoccer</t>
  </si>
  <si>
    <t>0214580</t>
  </si>
  <si>
    <t>大井少年サッカークラブ</t>
  </si>
  <si>
    <t>オオイショウネンサッカークラブ</t>
  </si>
  <si>
    <t>OHI FC</t>
  </si>
  <si>
    <t>0214603</t>
  </si>
  <si>
    <t>旭サッカースポーツ少年団</t>
  </si>
  <si>
    <t>アサヒサッカースポーツショウネンダン</t>
  </si>
  <si>
    <t>asahisss</t>
  </si>
  <si>
    <t>0214614</t>
  </si>
  <si>
    <t>所沢マッシュバッファローズ</t>
  </si>
  <si>
    <t>トコロザワマッシュバッファローズ</t>
  </si>
  <si>
    <t>tokorozawamashbuffaloes</t>
  </si>
  <si>
    <t>0214625</t>
  </si>
  <si>
    <t>若狭サッカースポーツ少年団</t>
  </si>
  <si>
    <t>ワカササッカースポーツショウネンダン</t>
  </si>
  <si>
    <t>wakasa soccer sport syounendan</t>
  </si>
  <si>
    <t>0214636</t>
  </si>
  <si>
    <t>北野サッカークラブ</t>
  </si>
  <si>
    <t>キタノサッカークラブ</t>
  </si>
  <si>
    <t>kitanosoccerclub</t>
  </si>
  <si>
    <t>0214647</t>
  </si>
  <si>
    <t>三ケ島フットボールクラブ</t>
  </si>
  <si>
    <t>ミカジマフットボールクラブ</t>
  </si>
  <si>
    <t>mikajimafootballclub</t>
  </si>
  <si>
    <t>0214658</t>
  </si>
  <si>
    <t>若松キッカーズスポーツ少年団</t>
  </si>
  <si>
    <t>ワカマツキッカーズスポーツショウネンダン</t>
  </si>
  <si>
    <t>WakamatuKickers SportsShounendan</t>
  </si>
  <si>
    <t>0214669</t>
  </si>
  <si>
    <t>荒幡ビガーズサッカースポーツ少年団</t>
  </si>
  <si>
    <t>アラハタビガーズサッカースポーツショウネンダン</t>
  </si>
  <si>
    <t>arahatavigors</t>
  </si>
  <si>
    <t>0214670</t>
  </si>
  <si>
    <t>西富サッカークラブ</t>
  </si>
  <si>
    <t>ニシトミサッカークラブ</t>
  </si>
  <si>
    <t>nishitomi soccer club</t>
  </si>
  <si>
    <t>0214681</t>
  </si>
  <si>
    <t>宮前サッカークラブ</t>
  </si>
  <si>
    <t>ミヤマエサッカークラブ</t>
  </si>
  <si>
    <t>miyamae soccer cluob</t>
  </si>
  <si>
    <t>0214692</t>
  </si>
  <si>
    <t>南ファイターズサッカー団</t>
  </si>
  <si>
    <t>ミナミファイターズサッカーダン</t>
  </si>
  <si>
    <t>0214715</t>
  </si>
  <si>
    <t>所沢サッカークラブジュニア</t>
  </si>
  <si>
    <t>トコロザワサッカークラブジュニア</t>
  </si>
  <si>
    <t>TOKOROZAWA SOCCER CLUB Junior</t>
  </si>
  <si>
    <t>0214726</t>
  </si>
  <si>
    <t>安松フットボールクラブ</t>
  </si>
  <si>
    <t>ヤスマツフットボールクラブ</t>
  </si>
  <si>
    <t>yasumatu football club</t>
  </si>
  <si>
    <t>0214737</t>
  </si>
  <si>
    <t>上新井サッカー少年団</t>
  </si>
  <si>
    <t>カミアライサッカーショウネンダン</t>
  </si>
  <si>
    <t>Football Club Kamiarai</t>
  </si>
  <si>
    <t>0214759</t>
  </si>
  <si>
    <t>清進サッカークラブ</t>
  </si>
  <si>
    <t>セイシンサッカークラブ</t>
  </si>
  <si>
    <t>seishin soccer club</t>
  </si>
  <si>
    <t>0214760</t>
  </si>
  <si>
    <t>武蔵野イレブンサッカークラブ</t>
  </si>
  <si>
    <t>ムサシノイレブンサッカークラブ</t>
  </si>
  <si>
    <t xml:space="preserve">musashino eleven </t>
  </si>
  <si>
    <t>0214771</t>
  </si>
  <si>
    <t>小手指サッカースポーツ少年団</t>
  </si>
  <si>
    <t>コテサシサッカースポーツショウネンダン</t>
  </si>
  <si>
    <t>kotesashi.sss</t>
  </si>
  <si>
    <t>0214782</t>
  </si>
  <si>
    <t>山口サントスサッカークラブ</t>
  </si>
  <si>
    <t>ヤマグチサントスサッカークラブ</t>
  </si>
  <si>
    <t>YAMAGUCHI SANTOS SOCCER CLUB</t>
  </si>
  <si>
    <t>0214793</t>
  </si>
  <si>
    <t>林サッカークラブ</t>
  </si>
  <si>
    <t>ハヤシサッカークラブ</t>
  </si>
  <si>
    <t>hayashi soccer club</t>
  </si>
  <si>
    <t>0214805</t>
  </si>
  <si>
    <t>北秋津すばるＦＣスポーツ少年団</t>
  </si>
  <si>
    <t>キタアキツスバルエフシースポーツショウネンダン</t>
  </si>
  <si>
    <t>KITAAKITSUSUBARUFC</t>
  </si>
  <si>
    <t>0214827</t>
  </si>
  <si>
    <t>並木ロビンズ・サッカークラブ</t>
  </si>
  <si>
    <t>ナミキロビンズサッカークラブ</t>
  </si>
  <si>
    <t>Namikirobinzu SC</t>
  </si>
  <si>
    <t>0214838</t>
  </si>
  <si>
    <t>狭山水富ＦＣ</t>
  </si>
  <si>
    <t>サヤマミズトミエフシー</t>
  </si>
  <si>
    <t>SAYAMAMIZUTOMIFC</t>
  </si>
  <si>
    <t>0214849</t>
  </si>
  <si>
    <t>狭山アゼィリアＦＣ</t>
  </si>
  <si>
    <t>サヤマアゼィリアエフシー</t>
  </si>
  <si>
    <t>Sayama Azalea FC</t>
  </si>
  <si>
    <t>0214850</t>
  </si>
  <si>
    <t>狭山台イレブンサッカークラブ</t>
  </si>
  <si>
    <t>サヤマダイイレブンサッカークラブ</t>
  </si>
  <si>
    <t>0214861</t>
  </si>
  <si>
    <t>狭山台グリーンサッカークラブ</t>
  </si>
  <si>
    <t>サヤマダイグリーンサッカークラブ</t>
  </si>
  <si>
    <t>sayamadai greensoccerclub</t>
  </si>
  <si>
    <t>0214872</t>
  </si>
  <si>
    <t>狭山台キッカーズ</t>
  </si>
  <si>
    <t>サヤマダイキッカーズ</t>
  </si>
  <si>
    <t>sayamadai kickers</t>
  </si>
  <si>
    <t>0214883</t>
  </si>
  <si>
    <t>チャレンジサッカークラブ</t>
  </si>
  <si>
    <t>Challenge Soccer Club</t>
  </si>
  <si>
    <t>0214894</t>
  </si>
  <si>
    <t>富士見ＦＣ</t>
  </si>
  <si>
    <t>フジミエフシイ</t>
  </si>
  <si>
    <t>FUJIMI FC</t>
  </si>
  <si>
    <t>0214928</t>
  </si>
  <si>
    <t>レアル狭山Ｊｒ．</t>
  </si>
  <si>
    <t>レアルサヤマジュニア</t>
  </si>
  <si>
    <t>REALSAYAMAJUNIOR</t>
  </si>
  <si>
    <t>0214940</t>
  </si>
  <si>
    <t>扇フットボールクラブスポーツ少年団</t>
  </si>
  <si>
    <t>オウギフットボールクラブスポーツショウネンダン</t>
  </si>
  <si>
    <t>ougifc</t>
  </si>
  <si>
    <t>0214951</t>
  </si>
  <si>
    <t>仏子ブラックスサッカースポーツ少年団</t>
  </si>
  <si>
    <t>ブシブラックスサッカースポーツショウネンダン</t>
  </si>
  <si>
    <t>bushi blacks soccer  sport shiyounendan</t>
  </si>
  <si>
    <t>0214962</t>
  </si>
  <si>
    <t>入間少年少女サッカースポーツ少年団</t>
  </si>
  <si>
    <t>イルマショウネンショウジョサッカースポーツショウネンダン</t>
  </si>
  <si>
    <t>iruma boys&amp;girls sc</t>
  </si>
  <si>
    <t>0214984</t>
  </si>
  <si>
    <t>西武ウィングスサッカークラブスポーツ少年団</t>
  </si>
  <si>
    <t>セイブウィングスサッカークラブスポーツショウネンダン</t>
  </si>
  <si>
    <t>SEIBU WINGS SOCCER CLUB</t>
  </si>
  <si>
    <t>0215019</t>
  </si>
  <si>
    <t>入間・高倉イレブンサッカースポーツ少年団</t>
  </si>
  <si>
    <t>イルマタカクライレブンサッカースポーツショウネンダン</t>
  </si>
  <si>
    <t>irumatakakuraelevensoccerthesportsboyscouts</t>
  </si>
  <si>
    <t>0215020</t>
  </si>
  <si>
    <t>金子ＦＣジュニア</t>
  </si>
  <si>
    <t>カネコエフシージュニア</t>
  </si>
  <si>
    <t>kanekofcjyunia</t>
  </si>
  <si>
    <t>0215031</t>
  </si>
  <si>
    <t>藤沢東サッカースポーツ少年団</t>
  </si>
  <si>
    <t>フジサワヒガシサッカースポーツショウネンダン</t>
  </si>
  <si>
    <t xml:space="preserve">Fujisawa East Soccer Sports Club </t>
  </si>
  <si>
    <t>0215042</t>
  </si>
  <si>
    <t>ＳＳ　ＣＡＮＴＥＲＡ　Ｕ－１２</t>
  </si>
  <si>
    <t>エスエスカンテラアンダー１２</t>
  </si>
  <si>
    <t>SS CANTERA U-12</t>
  </si>
  <si>
    <t>0215064</t>
  </si>
  <si>
    <t>藤沢レッヅＳＣ</t>
  </si>
  <si>
    <t>フジサワレッヅエスシー</t>
  </si>
  <si>
    <t>fujisawaredssc</t>
  </si>
  <si>
    <t>0215075</t>
  </si>
  <si>
    <t>ＦＣ藤沢北</t>
  </si>
  <si>
    <t>エフシーフジサワキタ</t>
  </si>
  <si>
    <t>FC Fujisawa Kita</t>
  </si>
  <si>
    <t>0215097</t>
  </si>
  <si>
    <t>加治ＦＯＬＴＥＳ</t>
  </si>
  <si>
    <t>カジフォルテス</t>
  </si>
  <si>
    <t>kajifoltes</t>
  </si>
  <si>
    <t>0215110</t>
  </si>
  <si>
    <t>飯能ブルーダージュニア</t>
  </si>
  <si>
    <t>ハンノウブルーダージュニア</t>
  </si>
  <si>
    <t>HANNO BRUDER JUNIOR</t>
  </si>
  <si>
    <t>0215121</t>
  </si>
  <si>
    <t>飯能ジュニアサッカースポーツ少年団</t>
  </si>
  <si>
    <t>ハンノウジュニアサッカースポーツショウネンダン</t>
  </si>
  <si>
    <t>Hannou Junior Soccer Club</t>
  </si>
  <si>
    <t>0215154</t>
  </si>
  <si>
    <t>勝瀬ふじみ野サッカークラブ</t>
  </si>
  <si>
    <t>カツセフジミノサッカークラブ</t>
  </si>
  <si>
    <t>KatsuseFujiminoSoccerClub</t>
  </si>
  <si>
    <t>0215198</t>
  </si>
  <si>
    <t>みずほ台ジュニアサッカークラブ</t>
  </si>
  <si>
    <t>ミズホダイジュニアサッカークラブ</t>
  </si>
  <si>
    <t>mizuhodaijuniorsoccerclub</t>
  </si>
  <si>
    <t>0215200</t>
  </si>
  <si>
    <t>富士見サッカークラブ</t>
  </si>
  <si>
    <t>フジミサッカークラブ</t>
  </si>
  <si>
    <t>fujimisoccerclub</t>
  </si>
  <si>
    <t>0215211</t>
  </si>
  <si>
    <t>きたはらサッカークラブ</t>
  </si>
  <si>
    <t>キタハラサッカークラブ</t>
  </si>
  <si>
    <t>kitahara soccer club</t>
  </si>
  <si>
    <t>0215222</t>
  </si>
  <si>
    <t>武蔵野ＦＣ</t>
  </si>
  <si>
    <t>ムサシノエフシー</t>
  </si>
  <si>
    <t>musashino fc</t>
  </si>
  <si>
    <t>0215233</t>
  </si>
  <si>
    <t>松山サッカー少年団</t>
  </si>
  <si>
    <t>マツヤマサッカーショウネンダン</t>
  </si>
  <si>
    <t>MATSUYAMA SS</t>
  </si>
  <si>
    <t>0215255</t>
  </si>
  <si>
    <t>東松山北サッカースポーツ少年団</t>
  </si>
  <si>
    <t>ヒガシマツヤマキタサッカースポーツショウネンダン</t>
  </si>
  <si>
    <t>Higashimatsuyamakita</t>
  </si>
  <si>
    <t>0215266</t>
  </si>
  <si>
    <t>東松山東フットボールクラブ</t>
  </si>
  <si>
    <t>ヒガシマツヤマヒガシフットボールクラブ</t>
  </si>
  <si>
    <t>HIGASHIMATSUYAMAHIGASHI FC</t>
  </si>
  <si>
    <t>0215277</t>
  </si>
  <si>
    <t>東松山南サッカースポーツ少年団</t>
  </si>
  <si>
    <t>ヒガシマツヤマミナミサッカースポーツショウネンダン</t>
  </si>
  <si>
    <t>HIGASHIMATUYAMAMINAMISSS</t>
  </si>
  <si>
    <t>0215323</t>
  </si>
  <si>
    <t>小川サッカースポーツ少年団</t>
  </si>
  <si>
    <t>オガワサッカースポーツショウネンダン</t>
  </si>
  <si>
    <t>OGAWA SSS</t>
  </si>
  <si>
    <t>0215367</t>
  </si>
  <si>
    <t>ＦＣなめがわサッカースポーツ少年団</t>
  </si>
  <si>
    <t>エフシーナメガワサッカースポーツショウネンダン</t>
  </si>
  <si>
    <t>FCNAMEGAWA</t>
  </si>
  <si>
    <t>0215390</t>
  </si>
  <si>
    <t>秩父大田サッカースポーツ少年団</t>
  </si>
  <si>
    <t>チチブオオタサッカースポーツショウネンダン</t>
  </si>
  <si>
    <t>chichibuotasoccersportssyounenndan</t>
  </si>
  <si>
    <t>0215402</t>
  </si>
  <si>
    <t>秩父第一サッカースポーツ少年団</t>
  </si>
  <si>
    <t>チチブダイイチサッカースポーツショウネンダン</t>
  </si>
  <si>
    <t>CHICHIBUDAIICHI SSS</t>
  </si>
  <si>
    <t>0215424</t>
  </si>
  <si>
    <t>ＦＣ影森</t>
  </si>
  <si>
    <t>フットボールクラブカゲモリ</t>
  </si>
  <si>
    <t>FOOTBALL CLUB KAGEMORI</t>
  </si>
  <si>
    <t>0215435</t>
  </si>
  <si>
    <t>久那スポーツ少年団</t>
  </si>
  <si>
    <t>クナスポーツショウネンダン</t>
  </si>
  <si>
    <t xml:space="preserve">kuna sports Boy Scouts </t>
  </si>
  <si>
    <t>0215457</t>
  </si>
  <si>
    <t>Ｊ．Ｆ．Ｃ．尾田蒔スポーツ少年団</t>
  </si>
  <si>
    <t>ジェイエフシーオダマキスポーツショウネンダン</t>
  </si>
  <si>
    <t>J.F.C.ODAMAKI</t>
  </si>
  <si>
    <t>0215468</t>
  </si>
  <si>
    <t>ＦＣ原谷スポーツ少年団</t>
  </si>
  <si>
    <t>エフシーハラヤスポーツショウネンダン</t>
  </si>
  <si>
    <t>FCHARAYASPORTSSYOUNENDAN</t>
  </si>
  <si>
    <t>0215479</t>
  </si>
  <si>
    <t>秩父西ジュニアフットボールクラブ</t>
  </si>
  <si>
    <t>チチブニシジュニアフットボールクラブ</t>
  </si>
  <si>
    <t>chichibunishijfc</t>
  </si>
  <si>
    <t>0215480</t>
  </si>
  <si>
    <t>高篠サッカースポーツ少年団</t>
  </si>
  <si>
    <t>タカシノサッカースポーツショウネンダン</t>
  </si>
  <si>
    <t>TAKASHINO SSS</t>
  </si>
  <si>
    <t>0215491</t>
  </si>
  <si>
    <t>吉田フットボールクラブ</t>
  </si>
  <si>
    <t>ヨシダフットボールクラブ</t>
  </si>
  <si>
    <t>YOSHIDAFC</t>
  </si>
  <si>
    <t>0215503</t>
  </si>
  <si>
    <t>皆野サッカー少年団</t>
  </si>
  <si>
    <t>ミナノサッカーショウネンダン</t>
  </si>
  <si>
    <t>minano</t>
  </si>
  <si>
    <t>0215514</t>
  </si>
  <si>
    <t>ＦＣ長瀞スポーツ少年団</t>
  </si>
  <si>
    <t>エフシーナガトロスポーツショウネンダン</t>
  </si>
  <si>
    <t>FCNAGATORO</t>
  </si>
  <si>
    <t>0215525</t>
  </si>
  <si>
    <t>横瀬サッカースポーツ少年団</t>
  </si>
  <si>
    <t>ヨコゼサッカースポーツショウネンダン</t>
  </si>
  <si>
    <t>yokozesakka-supo-tsushounendan</t>
  </si>
  <si>
    <t>0215536</t>
  </si>
  <si>
    <t>小鹿野町サッカースポーツ少年団</t>
  </si>
  <si>
    <t>オガノマチサッカースポーツショウネンダン</t>
  </si>
  <si>
    <t>oganomathi</t>
  </si>
  <si>
    <t>0215547</t>
  </si>
  <si>
    <t>児玉ディパーチャＦＣスポーツ少年団</t>
  </si>
  <si>
    <t>コダマディパーチャエフシースポーツショウネンダン</t>
  </si>
  <si>
    <t>Kodama Departure FC</t>
  </si>
  <si>
    <t>0215569</t>
  </si>
  <si>
    <t>美里ＦＣスポーツ少年団</t>
  </si>
  <si>
    <t>ミサトエフシースポーツショウネンダン</t>
  </si>
  <si>
    <t>misatofc</t>
  </si>
  <si>
    <t>0215626</t>
  </si>
  <si>
    <t>上里ＦＣ</t>
  </si>
  <si>
    <t>カミサトエフシー</t>
  </si>
  <si>
    <t>kamisatofc</t>
  </si>
  <si>
    <t>0215693</t>
  </si>
  <si>
    <t>北泉サッカースポーツ少年団</t>
  </si>
  <si>
    <t>キタイズミサッカースポーツショウネンダン</t>
  </si>
  <si>
    <t>Kitaizumi sss</t>
  </si>
  <si>
    <t>0215738</t>
  </si>
  <si>
    <t>本庄南少年サッカークラブ</t>
  </si>
  <si>
    <t>ホンジョウミナミショウネンサッカークラブ</t>
  </si>
  <si>
    <t>honjyouminamisyounenSC</t>
  </si>
  <si>
    <t>0215749</t>
  </si>
  <si>
    <t>本庄サッカー少年団ホッパーズ</t>
  </si>
  <si>
    <t>ホンジョウサッカーショウネンダンホッパーズ</t>
  </si>
  <si>
    <t>HONJO SOCCER SHONENDAN HOPPERS</t>
  </si>
  <si>
    <t>0215750</t>
  </si>
  <si>
    <t>本庄中央サッカークラブ</t>
  </si>
  <si>
    <t>ホンジョウチュウオウサッカークラブ</t>
  </si>
  <si>
    <t>Honjochiuousoccerclub</t>
  </si>
  <si>
    <t>0215761</t>
  </si>
  <si>
    <t>深谷藤沢サッカースポーツ少年団</t>
  </si>
  <si>
    <t>フカヤフジサワサッカースポーツショウネンダン</t>
  </si>
  <si>
    <t>0215783</t>
  </si>
  <si>
    <t>常盤サッカースポーツ少年団</t>
  </si>
  <si>
    <t>トキワサッカースポーツショウネンダン</t>
  </si>
  <si>
    <t>tokiwasuccersuportsshounendan</t>
  </si>
  <si>
    <t>0215794</t>
  </si>
  <si>
    <t>豊里スポーツ少年団</t>
  </si>
  <si>
    <t>トヨサトスポーツショウネンダン</t>
  </si>
  <si>
    <t>TOYOSATO JUNIOR SPORTS CLUB</t>
  </si>
  <si>
    <t>0215839</t>
  </si>
  <si>
    <t>深谷明戸サッカースポーツ少年団</t>
  </si>
  <si>
    <t>フカヤアケトサッカースポーツショウネンダン</t>
  </si>
  <si>
    <t>fukayaaketosoccer</t>
  </si>
  <si>
    <t>0215840</t>
  </si>
  <si>
    <t>0215851</t>
  </si>
  <si>
    <t>深谷西サッカースポーツ少年団</t>
  </si>
  <si>
    <t>フカヤニシサッカースポーツショウネンダン</t>
  </si>
  <si>
    <t xml:space="preserve">fukayanisi soccer junior sports club association </t>
  </si>
  <si>
    <t>0215862</t>
  </si>
  <si>
    <t>深谷サッカースポーツ少年団</t>
  </si>
  <si>
    <t>フカヤサッカースポーツショウネンダン</t>
  </si>
  <si>
    <t>Fukaya SSS</t>
  </si>
  <si>
    <t>0215895</t>
  </si>
  <si>
    <t>寄居フットボールクラブ</t>
  </si>
  <si>
    <t>ヨリイフットボールクラブ</t>
  </si>
  <si>
    <t>YORII FOOTBALL CLUB</t>
  </si>
  <si>
    <t>0215907</t>
  </si>
  <si>
    <t>男衾サッカークラブ</t>
  </si>
  <si>
    <t>オブスマサッカークラブ</t>
  </si>
  <si>
    <t>obusumasc</t>
  </si>
  <si>
    <t>0215930</t>
  </si>
  <si>
    <t>0215952</t>
  </si>
  <si>
    <t>江南南サッカー少年団</t>
  </si>
  <si>
    <t>コウナンミナミサッカーショウネンダン</t>
  </si>
  <si>
    <t>kounanminamisoccersyounendan</t>
  </si>
  <si>
    <t>0215963</t>
  </si>
  <si>
    <t>熊谷ＦＣ・大里</t>
  </si>
  <si>
    <t>クカガヤエフシーオオサト</t>
  </si>
  <si>
    <t>KUMAGAYAFCOHSATO</t>
  </si>
  <si>
    <t>0215974</t>
  </si>
  <si>
    <t>岡部本郷サッカークラブ</t>
  </si>
  <si>
    <t>オカベホンゴウサッカークラブ</t>
  </si>
  <si>
    <t>okabe hongo soccer club</t>
  </si>
  <si>
    <t>0216009</t>
  </si>
  <si>
    <t>ＦＣ　ＣＩＶＥＴＴＡ深谷</t>
  </si>
  <si>
    <t>エフシーチベッタフカヤ</t>
  </si>
  <si>
    <t>FC CIVETTAFUKAYA</t>
  </si>
  <si>
    <t>0216010</t>
  </si>
  <si>
    <t>熊谷東サッカースポーツ少年団</t>
  </si>
  <si>
    <t>クマガヤヒガシサッカースポーツショウネンダン</t>
  </si>
  <si>
    <t>kumagayahigashi.s.s.s</t>
  </si>
  <si>
    <t>0216021</t>
  </si>
  <si>
    <t>熊谷さくらスポーツ少年団</t>
  </si>
  <si>
    <t>クマガヤサクラスポーツショウネンダン</t>
  </si>
  <si>
    <t>KUMAGAYA SAKURA Junior Sports Club</t>
  </si>
  <si>
    <t>0216043</t>
  </si>
  <si>
    <t>熊谷南フットボールクラブ</t>
  </si>
  <si>
    <t>クマガヤミナミフットボールクラブ</t>
  </si>
  <si>
    <t>KUMAGAYA MinaMi Football Club</t>
  </si>
  <si>
    <t>0216054</t>
  </si>
  <si>
    <t>大幡サッカースポーツ少年団</t>
  </si>
  <si>
    <t>オオハタサッカースポーツショウネンダン</t>
  </si>
  <si>
    <t>ohhatasoccer</t>
  </si>
  <si>
    <t>0216065</t>
  </si>
  <si>
    <t>熊谷西スポーツ少年団</t>
  </si>
  <si>
    <t>クマガヤニシスポーツショウネンダン</t>
  </si>
  <si>
    <t>kumagayanishi sports syonenndan</t>
  </si>
  <si>
    <t>0216087</t>
  </si>
  <si>
    <t>籠原スポーツ少年団</t>
  </si>
  <si>
    <t>カゴハラスポーツショウネンダン</t>
  </si>
  <si>
    <t>kagoharasupootsusyounendan</t>
  </si>
  <si>
    <t>0216098</t>
  </si>
  <si>
    <t>ＦＣ吉岡長井</t>
  </si>
  <si>
    <t>エフシーヨシオカナガイ</t>
  </si>
  <si>
    <t>FC Yoshioka Nagai</t>
  </si>
  <si>
    <t>0216100</t>
  </si>
  <si>
    <t>大芦少年サッカークラブ</t>
  </si>
  <si>
    <t>オオアシショウネンサッカークラブ</t>
  </si>
  <si>
    <t>OASHI JUNIOR SOCCER CLUB</t>
  </si>
  <si>
    <t>0216166</t>
  </si>
  <si>
    <t>下忍少年サッカークラブ</t>
  </si>
  <si>
    <t>シモオシショウネンサッカークラブ</t>
  </si>
  <si>
    <t>shimoosi</t>
  </si>
  <si>
    <t>0216177</t>
  </si>
  <si>
    <t>上福岡女子サッカークラブ</t>
  </si>
  <si>
    <t>カミフクオカジョシサッカークラブ</t>
  </si>
  <si>
    <t>kamifukuokajyosisc</t>
  </si>
  <si>
    <t>0216289</t>
  </si>
  <si>
    <t>Lリーグ</t>
  </si>
  <si>
    <t>ちふれＡＳエルフェン埼玉</t>
  </si>
  <si>
    <t>チフレエーエスエルフェンサイタマ</t>
  </si>
  <si>
    <t xml:space="preserve">chifure as elfen saitama </t>
  </si>
  <si>
    <t>0216302</t>
  </si>
  <si>
    <t>ＳＥフィリアフットボールクラブ</t>
  </si>
  <si>
    <t>エスイーフィリアフットボールクラブ</t>
  </si>
  <si>
    <t>SEFILHA FC</t>
  </si>
  <si>
    <t>0216357</t>
  </si>
  <si>
    <t>伊草スポーツ少年団サッカー部</t>
  </si>
  <si>
    <t>イグサスポーツショウネンダンサッカーブ</t>
  </si>
  <si>
    <t>igusasuposyou</t>
  </si>
  <si>
    <t>0216380</t>
  </si>
  <si>
    <t>嵐山町サッカースポーツ少年団</t>
  </si>
  <si>
    <t>ランザンマチサッカースポーツショウネンダン</t>
  </si>
  <si>
    <t>RANZAN SOCCER JUNIOR SPORTS CLUB</t>
  </si>
  <si>
    <t>0216391</t>
  </si>
  <si>
    <t>三保谷パイレーツサッカー少年団</t>
  </si>
  <si>
    <t>ミホヤパイレーツサッカーショウネンダン</t>
  </si>
  <si>
    <t>mihoya</t>
  </si>
  <si>
    <t>0216425</t>
  </si>
  <si>
    <t>中山サッカースポーツ少年団　</t>
  </si>
  <si>
    <t>ナカヤマサッカースポーツショウネンダン　</t>
  </si>
  <si>
    <t xml:space="preserve">NAKAYAMA SAKKA SUPOTSU SHONENDAN </t>
  </si>
  <si>
    <t>0216436</t>
  </si>
  <si>
    <t>亀井サッカースポーツ少年団</t>
  </si>
  <si>
    <t>カメイサッカースポーツショウネンダン</t>
  </si>
  <si>
    <t>KAMEI</t>
  </si>
  <si>
    <t>0216447</t>
  </si>
  <si>
    <t>大増サンライズフットボールクラブ</t>
  </si>
  <si>
    <t>オオマシサンライズフットボールクラブ</t>
  </si>
  <si>
    <t>ohmashi sunrise footballclub</t>
  </si>
  <si>
    <t>0216470</t>
  </si>
  <si>
    <t>粕壁サッカー少年団</t>
  </si>
  <si>
    <t>カスカベサッカーショウネンダン</t>
  </si>
  <si>
    <t>kasukabe soccer syowunenndan</t>
  </si>
  <si>
    <t>0216481</t>
  </si>
  <si>
    <t>上沖サッカークラブ</t>
  </si>
  <si>
    <t>カミオキサッカークラブ</t>
  </si>
  <si>
    <t>KAMIOKI Soccer Club</t>
  </si>
  <si>
    <t>0216504</t>
  </si>
  <si>
    <t>大畑サッカー少年団</t>
  </si>
  <si>
    <t>オオハタサッカーショウネンダン</t>
  </si>
  <si>
    <t>ohuhata</t>
  </si>
  <si>
    <t>0216515</t>
  </si>
  <si>
    <t>春日部幸松ジュニアフットボールクラブ</t>
  </si>
  <si>
    <t>カスカベコウマツジュニアフットボールクラブ</t>
  </si>
  <si>
    <t>Kasukabe Kohmatsu Junior Football Club</t>
  </si>
  <si>
    <t>0216537</t>
  </si>
  <si>
    <t>武里サッカークラブ</t>
  </si>
  <si>
    <t>タケサトサッカークラブ</t>
  </si>
  <si>
    <t>takesato sc</t>
  </si>
  <si>
    <t>0216548</t>
  </si>
  <si>
    <t>栄町キッカーズ</t>
  </si>
  <si>
    <t>サカエチョウキッカーズ</t>
  </si>
  <si>
    <t>sakaecho_kickers</t>
  </si>
  <si>
    <t>0216559</t>
  </si>
  <si>
    <t>豊春サッカークラブ</t>
  </si>
  <si>
    <t>トヨハルサッカークラブ</t>
  </si>
  <si>
    <t>TOYOHARU SOCCER CLUB</t>
  </si>
  <si>
    <t>0216560</t>
  </si>
  <si>
    <t>小渕サッカースポーツ少年団</t>
  </si>
  <si>
    <t>コブチサッカースポーツショウネンダン</t>
  </si>
  <si>
    <t>kobuchi soccer sports club</t>
  </si>
  <si>
    <t>0216571</t>
  </si>
  <si>
    <t>ＦＣ　Ｇｏｉｓ　ＹＡＮＡＫＡ</t>
  </si>
  <si>
    <t>エフシーゴイスヤナカ</t>
  </si>
  <si>
    <t>FC Gois YANAKA</t>
  </si>
  <si>
    <t>0216582</t>
  </si>
  <si>
    <t>牛島フットボールクラブ</t>
  </si>
  <si>
    <t>ウシジマフットボールクラブ</t>
  </si>
  <si>
    <t>0216593</t>
  </si>
  <si>
    <t>ＦＣバンビーノ</t>
  </si>
  <si>
    <t>エフシーバンビーノ</t>
  </si>
  <si>
    <t>fc bambino</t>
  </si>
  <si>
    <t>0216605</t>
  </si>
  <si>
    <t>岩槻ジャガーズサッカースポーツ少年団</t>
  </si>
  <si>
    <t>イワツキジャガーズサッカースポーツショウネンダン</t>
  </si>
  <si>
    <t>iwatsukijaguars</t>
  </si>
  <si>
    <t>0216649</t>
  </si>
  <si>
    <t>岩槻ブリッツＦＣスポーツ少年団</t>
  </si>
  <si>
    <t>イワツキブリッツエフシスポーツショウネンダン</t>
  </si>
  <si>
    <t>iwatukiburittufcsupo-yusyounenndann</t>
  </si>
  <si>
    <t>0216650</t>
  </si>
  <si>
    <t>百間サッカースポーツ少年団</t>
  </si>
  <si>
    <t>モンマサッカースポーツショウネンダン</t>
  </si>
  <si>
    <t>MONMA SOCCER</t>
  </si>
  <si>
    <t>0216683</t>
  </si>
  <si>
    <t>ＦＣ宮代東</t>
  </si>
  <si>
    <t>エフシーミヤシロヒガシ</t>
  </si>
  <si>
    <t xml:space="preserve">FC MIYASHIRO HIGASHI </t>
  </si>
  <si>
    <t>0216694</t>
  </si>
  <si>
    <t>庄和ファイターズサッカースポーツ少年団</t>
  </si>
  <si>
    <t>ショウワファイターズサッカースポーツショウネンダン</t>
  </si>
  <si>
    <t>Showa Fighters Soccer Sports Shonendan</t>
  </si>
  <si>
    <t>0216706</t>
  </si>
  <si>
    <t>ストームサッカークラブ</t>
  </si>
  <si>
    <t>STORM SOCCER CLUB</t>
  </si>
  <si>
    <t>0216739</t>
  </si>
  <si>
    <t>蓮田レックスＦ・Ｃ</t>
  </si>
  <si>
    <t>ハスダレックスエフシー</t>
  </si>
  <si>
    <t>HASUDAREKS FOOTBALLCLUB</t>
  </si>
  <si>
    <t>0216751</t>
  </si>
  <si>
    <t>蓮田キッカーズ</t>
  </si>
  <si>
    <t>ハスダキッカーズ</t>
  </si>
  <si>
    <t>hasuda kickers</t>
  </si>
  <si>
    <t>0216762</t>
  </si>
  <si>
    <t>ＦＣ白岡南</t>
  </si>
  <si>
    <t>エフシーシラオカミナミ</t>
  </si>
  <si>
    <t>FC Shiraoka Minami</t>
  </si>
  <si>
    <t>0216784</t>
  </si>
  <si>
    <t>杉戸いずみサッカースポーツ少年団</t>
  </si>
  <si>
    <t>スギトイズミサッカースポーツショーネンダン</t>
  </si>
  <si>
    <t>sugito izumi soccer</t>
  </si>
  <si>
    <t>0216830</t>
  </si>
  <si>
    <t>杉戸サッカースポーツ少年団</t>
  </si>
  <si>
    <t>スギトサッカースポーツショウネンダン</t>
  </si>
  <si>
    <t>SUGITO SOCCER S S</t>
  </si>
  <si>
    <t>0216852</t>
  </si>
  <si>
    <t>杉戸倉松サッカースポーツ少年団</t>
  </si>
  <si>
    <t>スギトクラマツサッカースポーツショウネンダン</t>
  </si>
  <si>
    <t>sugitokuramatusakka-supo-tusyounendan</t>
  </si>
  <si>
    <t>0216863</t>
  </si>
  <si>
    <t>杉戸西サッカースポーツ少年団</t>
  </si>
  <si>
    <t>スギトニシサッカースポーツショウネンダン</t>
  </si>
  <si>
    <t>sugitonishi</t>
  </si>
  <si>
    <t>0216874</t>
  </si>
  <si>
    <t>0216920</t>
  </si>
  <si>
    <t>上高野少年サッカークラブ</t>
  </si>
  <si>
    <t>カミタカノショウネンサッカークラブ</t>
  </si>
  <si>
    <t>kamitakanoshonensoccerclub</t>
  </si>
  <si>
    <t>0216931</t>
  </si>
  <si>
    <t>0216942</t>
  </si>
  <si>
    <t>栗橋ジュニアサッカークラブ</t>
  </si>
  <si>
    <t>クリハシジュニアサッカークラブ</t>
  </si>
  <si>
    <t>kurihashi junior soccer club</t>
  </si>
  <si>
    <t>0216975</t>
  </si>
  <si>
    <t>久喜キッカーズ</t>
  </si>
  <si>
    <t>クキキッカーズ</t>
  </si>
  <si>
    <t>kukikickers</t>
  </si>
  <si>
    <t>0216997</t>
  </si>
  <si>
    <t>久喜本町クラブ</t>
  </si>
  <si>
    <t>クキホンチョウクラブ</t>
  </si>
  <si>
    <t>kuki-honcho club</t>
  </si>
  <si>
    <t>0217022</t>
  </si>
  <si>
    <t>ＦＣ清久</t>
  </si>
  <si>
    <t>フットボールクラブキヨク</t>
  </si>
  <si>
    <t>footballclub kiyoku</t>
  </si>
  <si>
    <t>0217055</t>
  </si>
  <si>
    <t>久喜東ＦＣ</t>
  </si>
  <si>
    <t>クキヒガシエフシー</t>
  </si>
  <si>
    <t>KUKIHIGASHI FC</t>
  </si>
  <si>
    <t>0217066</t>
  </si>
  <si>
    <t>砂原サッカースポーツ少年団</t>
  </si>
  <si>
    <t>スナハラサッカースポーツショウネンダン</t>
  </si>
  <si>
    <t>sunahara</t>
  </si>
  <si>
    <t>0217088</t>
  </si>
  <si>
    <t>ＦｏｒＷａｒＤ　ＦＣ</t>
  </si>
  <si>
    <t>フォワード　エフシー</t>
  </si>
  <si>
    <t>ForWarD FC</t>
  </si>
  <si>
    <t>0217123</t>
  </si>
  <si>
    <t>加須ユナイテッド　ＦＣ</t>
  </si>
  <si>
    <t>カゾユナイテッドエフシー</t>
  </si>
  <si>
    <t>Kazo United Football Club</t>
  </si>
  <si>
    <t>0217134</t>
  </si>
  <si>
    <t>ＫＺファイブ</t>
  </si>
  <si>
    <t>ケーゼットファイブ</t>
  </si>
  <si>
    <t>KZ FIVE</t>
  </si>
  <si>
    <t>0217178</t>
  </si>
  <si>
    <t>立花キッカーズ</t>
  </si>
  <si>
    <t>タチバナキッカーズ</t>
  </si>
  <si>
    <t xml:space="preserve">Tachibana Kickers </t>
  </si>
  <si>
    <t>0217279</t>
  </si>
  <si>
    <t>早稲田つつみＦＣスポーツ少年団</t>
  </si>
  <si>
    <t>ワセダツツミエフシースポーツショウネンダン</t>
  </si>
  <si>
    <t>wasedatutumiFCsprtsshounendan</t>
  </si>
  <si>
    <t>0217280</t>
  </si>
  <si>
    <t>南郷ＦＣスポーツ少年団</t>
  </si>
  <si>
    <t>ナンサトエフシースポーツショウネンダン</t>
  </si>
  <si>
    <t>nansatofc</t>
  </si>
  <si>
    <t>0217303</t>
  </si>
  <si>
    <t>彦成フットボールクラブスポーツ少年団</t>
  </si>
  <si>
    <t>ヒコナリフットボールクラブスポーツショウネンダン</t>
  </si>
  <si>
    <t>HIKONARI FOOTBALLCLUB SPORTSYOUNENDAN</t>
  </si>
  <si>
    <t>0217314</t>
  </si>
  <si>
    <t>三郷フットボールクラブＪｒ．</t>
  </si>
  <si>
    <t>ミサトフットボールクラブジュニア</t>
  </si>
  <si>
    <t>misato football club junior</t>
  </si>
  <si>
    <t>0217336</t>
  </si>
  <si>
    <t>越谷フットボールクラブジュニア</t>
  </si>
  <si>
    <t>コシガヤフットボールクラブジュニア</t>
  </si>
  <si>
    <t>KOSHIGAYA FC</t>
  </si>
  <si>
    <t>0217358</t>
  </si>
  <si>
    <t>越谷フットボールクラブメニーノ</t>
  </si>
  <si>
    <t>コシガヤフットボールクラブメニーノ</t>
  </si>
  <si>
    <t>koshigayafuttobo-rukurabumeni-no</t>
  </si>
  <si>
    <t>0217369</t>
  </si>
  <si>
    <t>越谷桜南サッカースポーツ少年団</t>
  </si>
  <si>
    <t>コシガヤオウナンサッカースポーツショウネンダン</t>
  </si>
  <si>
    <t>KOSHIGAYA OHNAN SOCCER SPORTS SYOUNENDAN</t>
  </si>
  <si>
    <t>0217370</t>
  </si>
  <si>
    <t>川柳ジュニアフットボールクラブ</t>
  </si>
  <si>
    <t>カワヤナギジュニアフットボールクラブ</t>
  </si>
  <si>
    <t>KAWAYANAGI Junior Football Club</t>
  </si>
  <si>
    <t>0217381</t>
  </si>
  <si>
    <t>ＦＯＯＴＢＡＬＬＣＬＵＢ蒲生東スポーツ少年団</t>
  </si>
  <si>
    <t>フットボールクラブガモウヒガシスポーツショウネンダン</t>
  </si>
  <si>
    <t>footballclubgamouhigashisuportssyounendan</t>
  </si>
  <si>
    <t>0217392</t>
  </si>
  <si>
    <t>桜井サッカースポーツ少年団</t>
  </si>
  <si>
    <t>サクライサッカースポーツショウネンダン</t>
  </si>
  <si>
    <t>SAKURAI.SSS</t>
  </si>
  <si>
    <t>0217404</t>
  </si>
  <si>
    <t>越谷南フットボールクラブスポーツ少年団</t>
  </si>
  <si>
    <t>コシガヤミナミフットボールクラブスポーツショウネンダン</t>
  </si>
  <si>
    <t>KOSHIGAYAMINAMI FC</t>
  </si>
  <si>
    <t>0217415</t>
  </si>
  <si>
    <t>越谷サンシンサッカースポーツ少年団</t>
  </si>
  <si>
    <t>コシガヤサンシンサッカースポーツショウネンダン</t>
  </si>
  <si>
    <t>koshigaya sanshin sss</t>
  </si>
  <si>
    <t>0217426</t>
  </si>
  <si>
    <t>宮本サッカースポーツ少年団</t>
  </si>
  <si>
    <t>ミヤモトサッカースポーツショウネンダン</t>
  </si>
  <si>
    <t>miyamoto sss</t>
  </si>
  <si>
    <t>0217437</t>
  </si>
  <si>
    <t>越谷ＰＣキッカーズスポーツ少年団</t>
  </si>
  <si>
    <t>コシガヤピーシーキッカーズスポーツショウネンダン</t>
  </si>
  <si>
    <t>Koshigaya PC Kickers SS</t>
  </si>
  <si>
    <t>0217448</t>
  </si>
  <si>
    <t>大相模サッカースポーツ少年団</t>
  </si>
  <si>
    <t>オオサガミサッカースポーツショウネンダン</t>
  </si>
  <si>
    <t>ohsagamisoccersportshounendan</t>
  </si>
  <si>
    <t>0217460</t>
  </si>
  <si>
    <t>ちくみキッカーズ</t>
  </si>
  <si>
    <t>チクミキッカーズ</t>
  </si>
  <si>
    <t>chikumikikkazu</t>
  </si>
  <si>
    <t>0217471</t>
  </si>
  <si>
    <t>八潮中央サッカースポーツ少年団</t>
  </si>
  <si>
    <t>ヤシオチュウオウサッカースポーツショウネンダン</t>
  </si>
  <si>
    <t>yasiotyuuousoccersportsyounendan</t>
  </si>
  <si>
    <t>0217482</t>
  </si>
  <si>
    <t>吉川武蔵野サッカースポーツ少年団</t>
  </si>
  <si>
    <t>ヨシカワムサシノサッカースポーツショウネンダン</t>
  </si>
  <si>
    <t>YOSHIKAWA MUSASHINO SOCCER</t>
  </si>
  <si>
    <t>0217493</t>
  </si>
  <si>
    <t>ミトス吉川スポーツ少年団</t>
  </si>
  <si>
    <t>ミトスヨシカワスポーツショウネンダン</t>
  </si>
  <si>
    <t>MYTHOS YOSHIKAWA</t>
  </si>
  <si>
    <t>0217505</t>
  </si>
  <si>
    <t>吉川ホワイトシャークサッカースポーツ少年団</t>
  </si>
  <si>
    <t>ヨシカワホワイトシャークサッカースポーツショウネンダン</t>
  </si>
  <si>
    <t>YOSHIKAWA WHITESHARK</t>
  </si>
  <si>
    <t>0217538</t>
  </si>
  <si>
    <t>松伏ＦＣスポーツ少年団</t>
  </si>
  <si>
    <t>マツブシエフシースポーツショウネンダン</t>
  </si>
  <si>
    <t>matsubushi FC sport syounendan</t>
  </si>
  <si>
    <t>0217549</t>
  </si>
  <si>
    <t>川越ファーストサッカー少年団</t>
  </si>
  <si>
    <t>カワゴエファーストサッカーショウネンダン</t>
  </si>
  <si>
    <t>Kawagoe First Soccer Club</t>
  </si>
  <si>
    <t>0217561</t>
  </si>
  <si>
    <t>イーグルファイターサッカー少年団</t>
  </si>
  <si>
    <t>イーグルファイターサッカーショウネンダン</t>
  </si>
  <si>
    <t>EFFC</t>
  </si>
  <si>
    <t>0217572</t>
  </si>
  <si>
    <t>川越ライオンズサッカー少年団</t>
  </si>
  <si>
    <t>カワゴエライオンズサッカーショウネンダン</t>
  </si>
  <si>
    <t>kawagoelions</t>
  </si>
  <si>
    <t>0217583</t>
  </si>
  <si>
    <t>ＦＣミドルサッカー少年団</t>
  </si>
  <si>
    <t>エフシーミドルサッカーショウネンダン</t>
  </si>
  <si>
    <t>FC Middle Junior Soccer</t>
  </si>
  <si>
    <t>0217594</t>
  </si>
  <si>
    <t>川越パンサーサッカー少年団</t>
  </si>
  <si>
    <t>カワゴエパンサーサッカーショウネンダン</t>
  </si>
  <si>
    <t>KAWAGOE PANTHER SOCCER SHONENDAN</t>
  </si>
  <si>
    <t>0217617</t>
  </si>
  <si>
    <t>川越スパークスサッカー少年団</t>
  </si>
  <si>
    <t>カワゴエスパークスサッカーショウネンダン</t>
  </si>
  <si>
    <t>Kawagoe Sparks SS</t>
  </si>
  <si>
    <t>0217628</t>
  </si>
  <si>
    <t>川越バッハローサッカー少年団</t>
  </si>
  <si>
    <t>カワゴエバッハローサッカーショウネンダン</t>
  </si>
  <si>
    <t>kawagoe buffaloes</t>
  </si>
  <si>
    <t>0217639</t>
  </si>
  <si>
    <t>高階イレブンス</t>
  </si>
  <si>
    <t>タカシナイレブンス</t>
  </si>
  <si>
    <t>takashinaelevens</t>
  </si>
  <si>
    <t>0217651</t>
  </si>
  <si>
    <t>川越ストロングスサッカー少年団</t>
  </si>
  <si>
    <t>カワゴエストロングスサッカーショウネンダン</t>
  </si>
  <si>
    <t>kawagoestrongs soccer boys scouts</t>
  </si>
  <si>
    <t>0217662</t>
  </si>
  <si>
    <t>川越ヤンガースサッカー少年団</t>
  </si>
  <si>
    <t>カワゴエヤンガースサッカーショウネンダン</t>
  </si>
  <si>
    <t>Kawagoe Youngers</t>
  </si>
  <si>
    <t>0217673</t>
  </si>
  <si>
    <t>霞ケ関少年サッカークラブ</t>
  </si>
  <si>
    <t>カスミガセキショウネンサッカークラブ</t>
  </si>
  <si>
    <t>KASUMIGASEKI-BOYS-SOCCER-CLUB</t>
  </si>
  <si>
    <t>0217684</t>
  </si>
  <si>
    <t>ＮＵ広谷サッカークラブ</t>
  </si>
  <si>
    <t>エヌユーヒロヤサッカークラブ</t>
  </si>
  <si>
    <t>NU Hiroya soccer club</t>
  </si>
  <si>
    <t>0217707</t>
  </si>
  <si>
    <t>ＦＣ古谷サッカー少年団</t>
  </si>
  <si>
    <t>エフシーフルヤサッカーショウネンダン</t>
  </si>
  <si>
    <t>FC FURAYA</t>
  </si>
  <si>
    <t>0217729</t>
  </si>
  <si>
    <t>川越ひまわりサッカークラブ</t>
  </si>
  <si>
    <t>カワゴエヒマワリサッカークラブ</t>
  </si>
  <si>
    <t>kawagoehimawarisatuka-kurabu</t>
  </si>
  <si>
    <t>0217730</t>
  </si>
  <si>
    <t>川鶴ＦＣ</t>
  </si>
  <si>
    <t>カワツルエフシー</t>
  </si>
  <si>
    <t>kawatsuruefusi-</t>
  </si>
  <si>
    <t>0217741</t>
  </si>
  <si>
    <t>川越笠幡ＦＣ少年団</t>
  </si>
  <si>
    <t>カワゴエカサハタエフシーショウネンダン</t>
  </si>
  <si>
    <t xml:space="preserve">kawagoekasahataehusi-syounendan </t>
  </si>
  <si>
    <t>0217752</t>
  </si>
  <si>
    <t>Fukuhara soccer club</t>
  </si>
  <si>
    <t>0217785</t>
  </si>
  <si>
    <t>ＦＣ上福岡サンダース</t>
  </si>
  <si>
    <t>エフシーカミフクオカサンダース</t>
  </si>
  <si>
    <t>FC Kamifukuoka Thunders</t>
  </si>
  <si>
    <t>0217796</t>
  </si>
  <si>
    <t>上福岡少年少女サッカークラブ</t>
  </si>
  <si>
    <t>カミフクオカショウネンショウジョサッカークラブ</t>
  </si>
  <si>
    <t>kamifukuoka boys and girls soccer club</t>
  </si>
  <si>
    <t>0217819</t>
  </si>
  <si>
    <t>鶴ケ島栄ＦＣ少年団</t>
  </si>
  <si>
    <t>ツルガシマサカエエフシーショウネンダン</t>
  </si>
  <si>
    <t>tsurugashimasakaefcshonendan</t>
  </si>
  <si>
    <t>0217820</t>
  </si>
  <si>
    <t>ＦＣ鶴ケ島</t>
  </si>
  <si>
    <t>エフシーツルガシマ</t>
  </si>
  <si>
    <t>FC Tsurugashima</t>
  </si>
  <si>
    <t>0217831</t>
  </si>
  <si>
    <t>長鶴サッカー少年団</t>
  </si>
  <si>
    <t>ナガツルサッカーショウネンダン</t>
  </si>
  <si>
    <t>nagatsurusoccersportsclub</t>
  </si>
  <si>
    <t>0217842</t>
  </si>
  <si>
    <t>鶴ケ島西サッカースポーツ少年団</t>
  </si>
  <si>
    <t>ツルガシマニシサッカースポーツショウネンダン</t>
  </si>
  <si>
    <t>tsurugashimanishi Soccer sport syounendan</t>
  </si>
  <si>
    <t>0217864</t>
  </si>
  <si>
    <t>鶴ケ島サザンキッカーズ</t>
  </si>
  <si>
    <t>ツルガシマサザンキッカーズ</t>
  </si>
  <si>
    <t>Turugashima Southern Kickers</t>
  </si>
  <si>
    <t>0217875</t>
  </si>
  <si>
    <t>越生サッカー少年団</t>
  </si>
  <si>
    <t>オゴセサッカーショウネンダン</t>
  </si>
  <si>
    <t>OGOSE SOCCER</t>
  </si>
  <si>
    <t>0217886</t>
  </si>
  <si>
    <t>さいたま市立大宮北中学校サッカー部</t>
  </si>
  <si>
    <t>サイタマシリツオオミヤキタチュウガッコウサッカーブ</t>
  </si>
  <si>
    <t>OMIYA KITA JHS FC</t>
  </si>
  <si>
    <t>0217909</t>
  </si>
  <si>
    <t>埼玉県さいたま市立三橋中学校サッカー部</t>
  </si>
  <si>
    <t>サイタマケンサイタマシリツミハシチュウガッコウサッカーブ</t>
  </si>
  <si>
    <t>saitamakensaitamasiritsumihashisoccerbu</t>
  </si>
  <si>
    <t>0217910</t>
  </si>
  <si>
    <t>さいたま市立大成中学校サッカー部</t>
  </si>
  <si>
    <t>サイタマシリツオオナリチュウガッコウサッカーブ</t>
  </si>
  <si>
    <t>ONARI SOCCER CLUB</t>
  </si>
  <si>
    <t>0217921</t>
  </si>
  <si>
    <t>さいたま市立日進中学校</t>
  </si>
  <si>
    <t>サイタマシリツニッシンチュウガッコウ</t>
  </si>
  <si>
    <t>saitama nisshin junior high school</t>
  </si>
  <si>
    <t>0217932</t>
  </si>
  <si>
    <t>さいたま市立宮原中学校サッカー部</t>
  </si>
  <si>
    <t>サイタマシリツミヤハラチュウガッコウサッカーブ</t>
  </si>
  <si>
    <t>saitamasiritumiyaharatyuugakkou</t>
  </si>
  <si>
    <t>0217943</t>
  </si>
  <si>
    <t>埼玉県さいたま市立植竹中学校サッカー部</t>
  </si>
  <si>
    <t>サイタマケンサイタマシリツウエタケチュウガッコウサッカーブ</t>
  </si>
  <si>
    <t>Uetake Junior High School Soccer Club</t>
  </si>
  <si>
    <t>0217954</t>
  </si>
  <si>
    <t>さいたま市立大砂土中学校サッカー部</t>
  </si>
  <si>
    <t>サイタマシリツオオサトチュウガッコウサッカーブ</t>
  </si>
  <si>
    <t>osato</t>
  </si>
  <si>
    <t>0217965</t>
  </si>
  <si>
    <t>さいたま市立指扇中学校</t>
  </si>
  <si>
    <t>サイタマシリツサシオウギチュウガッコウ</t>
  </si>
  <si>
    <t>sashiogi</t>
  </si>
  <si>
    <t>0217976</t>
  </si>
  <si>
    <t>さいたま市立片柳中学校サッカー部</t>
  </si>
  <si>
    <t>サイタマシリツカタヤナギチュウガッコウサッカーブ</t>
  </si>
  <si>
    <t>SAITAMASHIRITUKATAYANAGITYUGAKKOU</t>
  </si>
  <si>
    <t>0217987</t>
  </si>
  <si>
    <t>さいたま市立岸中学校サッカー部</t>
  </si>
  <si>
    <t>サイタマシリツキシチュウガッコウサッカーブ</t>
  </si>
  <si>
    <t>Kishi JHS Football Club</t>
  </si>
  <si>
    <t>0217998</t>
  </si>
  <si>
    <t>さいたま市立常盤中学校</t>
  </si>
  <si>
    <t>サイタマシリツトキワチュウガッコウ</t>
  </si>
  <si>
    <t>tokiwa junior high school fc</t>
  </si>
  <si>
    <t>0218001</t>
  </si>
  <si>
    <t>さいたま市立木崎中学校サッカー部</t>
  </si>
  <si>
    <t>サイタマシリツキザキチュウガッコウサッカーブ</t>
  </si>
  <si>
    <t>Kizaki Jr high School</t>
  </si>
  <si>
    <t>0218012</t>
  </si>
  <si>
    <t>さいたま市立原山中学校サッカー部</t>
  </si>
  <si>
    <t>サイタマシリツハラヤマチュウガッコウサッカーブ</t>
  </si>
  <si>
    <t>harayama jr.high school</t>
  </si>
  <si>
    <t>0218023</t>
  </si>
  <si>
    <t>埼玉県さいたま市立本太中学校</t>
  </si>
  <si>
    <t>サイタマケンサイタマシリツモトブトチュウガッコウ</t>
  </si>
  <si>
    <t>MOTOBUTO JR HIGH SHOOL</t>
  </si>
  <si>
    <t>0218034</t>
  </si>
  <si>
    <t>さいたま市立東浦和中学校サッカー部</t>
  </si>
  <si>
    <t>サイタマシリツヒガシウラワチュウガッコウサッカーブ</t>
  </si>
  <si>
    <t>saitamashiritsuhigashiurawachuugakkou</t>
  </si>
  <si>
    <t>0218045</t>
  </si>
  <si>
    <t>さいたま市立南浦和中学校サッカー部</t>
  </si>
  <si>
    <t>サイタマシリツミナミウラワチュウガッコウサッカーブ</t>
  </si>
  <si>
    <t>saitamaminamiurawaJ.H.S.FC</t>
  </si>
  <si>
    <t>0218056</t>
  </si>
  <si>
    <t>さいたま市立白幡中学校サッカー部</t>
  </si>
  <si>
    <t>サイタマシリツシラハタチュウガッコウサッカーブ</t>
  </si>
  <si>
    <t>SHIRAHATASOCCERCLUB</t>
  </si>
  <si>
    <t>0218067</t>
  </si>
  <si>
    <t>さいたま市立大原中学校サッカー部</t>
  </si>
  <si>
    <t>サイタマシリツオオハラチュウガッコウサッカーブ</t>
  </si>
  <si>
    <t>ohara</t>
  </si>
  <si>
    <t>0218078</t>
  </si>
  <si>
    <t>埼玉県さいたま市立土合中学校サッカー部</t>
  </si>
  <si>
    <t>サイタマケンサイタマシリツツチアイチュウガッコウサッカーブ</t>
  </si>
  <si>
    <t>tuchiai jr high school fc</t>
  </si>
  <si>
    <t>0218089</t>
  </si>
  <si>
    <t>さいたま市立大久保中学校サッカー部</t>
  </si>
  <si>
    <t>サイタマシリツオオクボチュウガッコウサッカーブ</t>
  </si>
  <si>
    <t>OKUBO SOCCER</t>
  </si>
  <si>
    <t>0218090</t>
  </si>
  <si>
    <t>さいたま市立大谷場中学校サッカー部</t>
  </si>
  <si>
    <t>サイタマシリツオオヤバチュウガッコウサッカーブ</t>
  </si>
  <si>
    <t>OYABA JUNIOR HIGH SCHOOL</t>
  </si>
  <si>
    <t>0218102</t>
  </si>
  <si>
    <t>さいたま市立美園中学校サッカー部</t>
  </si>
  <si>
    <t>サイタマシリツミソノチュウガッコウサッカーブ</t>
  </si>
  <si>
    <t>MISONO JHS FC</t>
  </si>
  <si>
    <t>0218113</t>
  </si>
  <si>
    <t>さいたま市立田島中学校サッカー部</t>
  </si>
  <si>
    <t>サイタマシリツタジマチュウガッコウサッカーブ</t>
  </si>
  <si>
    <t>TAJIMA J.H.S FOOTBALLCLUB</t>
  </si>
  <si>
    <t>0218135</t>
  </si>
  <si>
    <t>さいたま市立三室中学校サッカー部</t>
  </si>
  <si>
    <t>サイタマシリツミムロチュウガッコウサッカーブ</t>
  </si>
  <si>
    <t>Mimuro Junior High School</t>
  </si>
  <si>
    <t>0218146</t>
  </si>
  <si>
    <t>さいたま市立上大久保中学校サッカー部</t>
  </si>
  <si>
    <t>サイタマシリツカミオオクボチュウガッコウサッカーブ</t>
  </si>
  <si>
    <t>KAMIOOKUBO JUNIOR HIGH SCHOOL</t>
  </si>
  <si>
    <t>0218157</t>
  </si>
  <si>
    <t>さいたま市立内谷中学校</t>
  </si>
  <si>
    <t>サイタマシリツウチヤチュウガッコウ</t>
  </si>
  <si>
    <t>uchiya jr high school</t>
  </si>
  <si>
    <t>0218168</t>
  </si>
  <si>
    <t>さいたま市立尾間木中学校サッカー部</t>
  </si>
  <si>
    <t>サイタマシリツオマギチュウガッコウサッカーブ</t>
  </si>
  <si>
    <t>OMAGI JHS FC</t>
  </si>
  <si>
    <t>0218179</t>
  </si>
  <si>
    <t>埼玉大学教育学部附属中学校サッカー部</t>
  </si>
  <si>
    <t>サイタマダイガクキョウイクガクブフゾクチュウガッコウサッカーブ</t>
  </si>
  <si>
    <t>saitama-u.fuzoku.jhs</t>
  </si>
  <si>
    <t>0218180</t>
  </si>
  <si>
    <t>URAWA LUTHERAN SCHOOL</t>
  </si>
  <si>
    <t>0218191</t>
  </si>
  <si>
    <t>川口市立東中学校サッカー部</t>
  </si>
  <si>
    <t>カワグチシリツヒガシチュウガッコウサッカーブ</t>
  </si>
  <si>
    <t>0218203</t>
  </si>
  <si>
    <t>川口市立西中学校</t>
  </si>
  <si>
    <t>カワグチシリツニシチュウガッコウ</t>
  </si>
  <si>
    <t>kawaguchishiritsu nishi chuugakkou</t>
  </si>
  <si>
    <t>0218214</t>
  </si>
  <si>
    <t>川口市立芝中学校サッカー部</t>
  </si>
  <si>
    <t>カワグチシリツシバチュウガッコウサッカーブ</t>
  </si>
  <si>
    <t>shiba j.h.s</t>
  </si>
  <si>
    <t>0218225</t>
  </si>
  <si>
    <t>川口市立上青木中学校サッカー部</t>
  </si>
  <si>
    <t>カワグチシリツカミアオキチュウガッコウサッカーブ</t>
  </si>
  <si>
    <t>kamiaoki junior high school SC</t>
  </si>
  <si>
    <t>0218247</t>
  </si>
  <si>
    <t>川口市立仲町中学校サッカー部</t>
  </si>
  <si>
    <t>カワグチシリツナカチョウチュウガッコウサッカーブ</t>
  </si>
  <si>
    <t>NAKACHO FC</t>
  </si>
  <si>
    <t>0218258</t>
  </si>
  <si>
    <t>川口市立芝東中学校サッカー部</t>
  </si>
  <si>
    <t>カワグチシリツシバヒガシ</t>
  </si>
  <si>
    <t>kawagutisiritu sibahigasi tyuugakkou</t>
  </si>
  <si>
    <t>0218269</t>
  </si>
  <si>
    <t>川口市立岸川中学校サッカー部</t>
  </si>
  <si>
    <t>カワグチシリツキシカワチュウガッコウサッカーブ</t>
  </si>
  <si>
    <t>kishikawa junior high school football team</t>
  </si>
  <si>
    <t>0218270</t>
  </si>
  <si>
    <t>川口市立榛松中学校サッカー部</t>
  </si>
  <si>
    <t>カワグチシリツハイマツチュウガッコウサッカーブ</t>
  </si>
  <si>
    <t>KAWAGUCHI HAIMATSU JUNIOR HIGH SCHOOL</t>
  </si>
  <si>
    <t>0218281</t>
  </si>
  <si>
    <t>川口市立神根中学校</t>
  </si>
  <si>
    <t>カワグチシリツカミネチュウガッコウ</t>
  </si>
  <si>
    <t>kamine junior high school</t>
  </si>
  <si>
    <t>0218304</t>
  </si>
  <si>
    <t>川口市立戸塚中学校</t>
  </si>
  <si>
    <t>カワグチシリツトヅカチュウガッコウ</t>
  </si>
  <si>
    <t>tozukachugakko</t>
  </si>
  <si>
    <t>0218315</t>
  </si>
  <si>
    <t>川口市立安行東中学校</t>
  </si>
  <si>
    <t>カワグチシリツアンギョウヒガシチュウガッコウ</t>
  </si>
  <si>
    <t>ANGYO EAST JHS</t>
  </si>
  <si>
    <t>0218326</t>
  </si>
  <si>
    <t>さいたま市立春里中学校</t>
  </si>
  <si>
    <t>サイタマシリツハルサトチュウガッコウ</t>
  </si>
  <si>
    <t>saitamashirituharusatochuugakkou</t>
  </si>
  <si>
    <t>0218337</t>
  </si>
  <si>
    <t>さいたま市立七里中学校</t>
  </si>
  <si>
    <t>サイタマシリツナナサトチュウガッコウ</t>
  </si>
  <si>
    <t>NANASATO-J FC</t>
  </si>
  <si>
    <t>0218359</t>
  </si>
  <si>
    <t>埼玉県さいたま市立泰平中学校</t>
  </si>
  <si>
    <t>サイタマケンサイタマシリツタイヘイチュウガッコウ</t>
  </si>
  <si>
    <t>saitamakennsaitamasiritutaiheityuugakkou</t>
  </si>
  <si>
    <t>0218360</t>
  </si>
  <si>
    <t>さいたま市立宮前中学校サッカー部</t>
  </si>
  <si>
    <t>サイタマシリツミヤマエチュウガッコウサッカーブ</t>
  </si>
  <si>
    <t>saitamashiritu miyamae tyugakkou sakkabu</t>
  </si>
  <si>
    <t>0218371</t>
  </si>
  <si>
    <t>さいたま市立第二東中学校サッカー部</t>
  </si>
  <si>
    <t>サイタマシリツダイニヒガシチュウガッコウサッカーブ</t>
  </si>
  <si>
    <t>saitamasiritu dainihigasi tyuugakkou</t>
  </si>
  <si>
    <t>0218393</t>
  </si>
  <si>
    <t>さいたま市立土屋中学校サッカー部</t>
  </si>
  <si>
    <t>サイタマシリツツチヤチュウガッコウサッカーブ</t>
  </si>
  <si>
    <t>Thuchiya Junior High School football club</t>
  </si>
  <si>
    <t>0218405</t>
  </si>
  <si>
    <t>埼玉県さいたま市立大宮八幡中学校サッカー部</t>
  </si>
  <si>
    <t>サイタマケンサイタマシリツオオミヤヤハタチュウガッコウサッカーブ</t>
  </si>
  <si>
    <t>Saitama Omiyayahata junior high school SC</t>
  </si>
  <si>
    <t>0218416</t>
  </si>
  <si>
    <t>栄東中学校</t>
  </si>
  <si>
    <t>サカエヒガシチュウガッコウ</t>
  </si>
  <si>
    <t>SAKAE HIGASHI JHS</t>
  </si>
  <si>
    <t>0218438</t>
  </si>
  <si>
    <t>鴻巣市立鴻巣中学校サッカー部</t>
  </si>
  <si>
    <t>コウノスシリツコウノスチュウガッコウサッカーブ</t>
  </si>
  <si>
    <t>konosu junior high school</t>
  </si>
  <si>
    <t>0218449</t>
  </si>
  <si>
    <t>鴻巣市立鴻巣北中学校</t>
  </si>
  <si>
    <t>コウノスシリツコウノスキタチュウガッコウ</t>
  </si>
  <si>
    <t>kounosu kita</t>
  </si>
  <si>
    <t>0218450</t>
  </si>
  <si>
    <t>鴻巣市立鴻巣西中学校</t>
  </si>
  <si>
    <t>コウノスシリツコウノスニシチュウガッコウ</t>
  </si>
  <si>
    <t>kounosunishi junior high school</t>
  </si>
  <si>
    <t>0218461</t>
  </si>
  <si>
    <t>鴻巣市立赤見台中学校</t>
  </si>
  <si>
    <t>コウノスシリツアカミダイチュウガッコウ</t>
  </si>
  <si>
    <t>AKAMIDAI JUNIOR HIGH SCHOOL</t>
  </si>
  <si>
    <t>0218483</t>
  </si>
  <si>
    <t>上尾市立太平中学校サッカー部</t>
  </si>
  <si>
    <t>アゲオシリツタイヘイチュウガッコウサッカーブ</t>
  </si>
  <si>
    <t>AGEO TAIHEI</t>
  </si>
  <si>
    <t>0218506</t>
  </si>
  <si>
    <t>上尾市立大石中学校サッカー部</t>
  </si>
  <si>
    <t>アゲオシリツオオイシチュウガッコウサッカーブ</t>
  </si>
  <si>
    <t>OHISHI FC</t>
  </si>
  <si>
    <t>0218517</t>
  </si>
  <si>
    <t>上尾市立原市中学校サッカー部</t>
  </si>
  <si>
    <t>アゲオシリツハライチチュウガッコウサッカーブ</t>
  </si>
  <si>
    <t>Ageo Haraichi JHS FC</t>
  </si>
  <si>
    <t>0218528</t>
  </si>
  <si>
    <t>埼玉県上尾市立西中学校</t>
  </si>
  <si>
    <t>サイタマケンアゲオシリツニシチュウガッコウ</t>
  </si>
  <si>
    <t>ageonishi junior high school</t>
  </si>
  <si>
    <t>0218540</t>
  </si>
  <si>
    <t>埼玉県上尾市立東中学校サッカー部</t>
  </si>
  <si>
    <t>サイタマケンアゲオシリツヒガシチュウガッコウサッカーブ</t>
  </si>
  <si>
    <t>Saitama Ageo Higashi Junior High School FC</t>
  </si>
  <si>
    <t>0218551</t>
  </si>
  <si>
    <t>上尾市立瓦葺中学校</t>
  </si>
  <si>
    <t>アゲオシリツカワラブキチュウガッコウ</t>
  </si>
  <si>
    <t>KAWARABUKI FC</t>
  </si>
  <si>
    <t>0218573</t>
  </si>
  <si>
    <t>上尾市立大谷中学校サッカー部</t>
  </si>
  <si>
    <t>アゲオシリツオオヤチュウガッコウサッカーブ</t>
  </si>
  <si>
    <t>ooya jr high school</t>
  </si>
  <si>
    <t>0218595</t>
  </si>
  <si>
    <t>桶川市立桶川中学校サッカー部</t>
  </si>
  <si>
    <t>オケガワシリツオケガワチュウガッコウサッカーブ</t>
  </si>
  <si>
    <t>OKEGAWACHUUGAKKOU</t>
  </si>
  <si>
    <t>0218607</t>
  </si>
  <si>
    <t>桶川市立桶川東中学校サッカー部</t>
  </si>
  <si>
    <t>オケガワシリツオケガワヒガシチュウガッコウサッカーブ</t>
  </si>
  <si>
    <t>OKEGAWAHIGASHI JUNIOR HIGH SCHOOL FC</t>
  </si>
  <si>
    <t>0218618</t>
  </si>
  <si>
    <t>埼玉県桶川市立桶川西中学校</t>
  </si>
  <si>
    <t>サイタマケンオケガワシリツオケガワニシチュウガッコウ</t>
  </si>
  <si>
    <t>saitamaken okegawasiritu okegawanishichugakko</t>
  </si>
  <si>
    <t>0218629</t>
  </si>
  <si>
    <t>埼玉県北本市立北本中学校サッカー部</t>
  </si>
  <si>
    <t>サイタマケンキタモトシリツキタモトチュウガッコウサッカーブ</t>
  </si>
  <si>
    <t>saitamaken kitamotocyugakko FC</t>
  </si>
  <si>
    <t>0218630</t>
  </si>
  <si>
    <t>北本市立東中学校サッカー部</t>
  </si>
  <si>
    <t>キタモトシリツヒガシチュウガッコウサッカーブ</t>
  </si>
  <si>
    <t>Kitamoto Higashi J.H.S SC</t>
  </si>
  <si>
    <t>0218641</t>
  </si>
  <si>
    <t>北本市立西中学校</t>
  </si>
  <si>
    <t>キタモトシリツニシチュウガッコウ</t>
  </si>
  <si>
    <t>Kitamoto nishi J.H.S</t>
  </si>
  <si>
    <t>0218652</t>
  </si>
  <si>
    <t>鴻巣市立吹上中学校サッカー部</t>
  </si>
  <si>
    <t>コウノスシリツフキアゲチュウガッコウサッカーブ</t>
  </si>
  <si>
    <t>FUKIAGEFC</t>
  </si>
  <si>
    <t>0218674</t>
  </si>
  <si>
    <t>鴻巣市立吹上北中学校サッカー部</t>
  </si>
  <si>
    <t>コウノスシリツフキアゲキタチュウガッコウサッカーブ</t>
  </si>
  <si>
    <t>FUKIAGEKITA J.H.S FC</t>
  </si>
  <si>
    <t>0218685</t>
  </si>
  <si>
    <t>伊奈町立伊奈中学校サッカー部</t>
  </si>
  <si>
    <t>イナチョウリツイナチュウガッコウサッカーブ</t>
  </si>
  <si>
    <t>INA Jr high school FC</t>
  </si>
  <si>
    <t>0218696</t>
  </si>
  <si>
    <t>埼玉県伊奈町立小針中学校</t>
  </si>
  <si>
    <t>サイタマケンイナチョウリツコバリチュウガッコウ</t>
  </si>
  <si>
    <t>KOBARI JUNIOR HIGH SCHOOL</t>
  </si>
  <si>
    <t>0218708</t>
  </si>
  <si>
    <t>川越市立川越第一中学校</t>
  </si>
  <si>
    <t>カワゴエシリツカワゴエダイイチチュウガッコウ</t>
  </si>
  <si>
    <t>KAWAGOEDAIICHICHU</t>
  </si>
  <si>
    <t>0218720</t>
  </si>
  <si>
    <t>初雁中学校サッカー部</t>
  </si>
  <si>
    <t>ハツカリチュウガッコウサッカーブ</t>
  </si>
  <si>
    <t>HATSUKARI JUNIOR HIGH SCHOOL</t>
  </si>
  <si>
    <t>0218731</t>
  </si>
  <si>
    <t>川越市立高階中学校</t>
  </si>
  <si>
    <t>カワゴエシリツタカシナチュウガッコウ</t>
  </si>
  <si>
    <t>kawagoe takashina JHS</t>
  </si>
  <si>
    <t>0218764</t>
  </si>
  <si>
    <t>川越市立霞ケ関東中学校サッカー部</t>
  </si>
  <si>
    <t>カワゴエシリツカスミガセキヒガシチュウガッコウサッカーブ</t>
  </si>
  <si>
    <t>KASUMIGASEKIHIGASHITYUGAKKOU</t>
  </si>
  <si>
    <t>0218786</t>
  </si>
  <si>
    <t>川越市立野田中学校</t>
  </si>
  <si>
    <t>カワゴエシリツノダチュウガッコウ</t>
  </si>
  <si>
    <t>KAWAGOE NODA JNIOR HIGH SCHOOL</t>
  </si>
  <si>
    <t>0218832</t>
  </si>
  <si>
    <t>川越市立霞ケ関西中学校</t>
  </si>
  <si>
    <t>カワゴエシリツカスミガセキニシチュウガッコウ</t>
  </si>
  <si>
    <t>Kawagoecity Kasumigasekinishi Junior High School</t>
  </si>
  <si>
    <t>0218854</t>
  </si>
  <si>
    <t>川越市立福原中学校サッカー部</t>
  </si>
  <si>
    <t>カワゴエシリツフクハラチュウガッコウサッカーブ</t>
  </si>
  <si>
    <t>FUKUHARA JUNIOR HIGH SCHOOL FC</t>
  </si>
  <si>
    <t>0218887</t>
  </si>
  <si>
    <t>川越市立城南中学校サッカー部</t>
  </si>
  <si>
    <t>カワゴエシリツジョウナンチュウガッコウサッカーブ</t>
  </si>
  <si>
    <t>jonan FC</t>
  </si>
  <si>
    <t>0218898</t>
  </si>
  <si>
    <t>所沢市立向陽中学校サッカー部</t>
  </si>
  <si>
    <t>トコロザワシリツコウヨウチュウガッコウサッカーブ</t>
  </si>
  <si>
    <t>埼玉県所沢市立南陵中学校サッカー部</t>
  </si>
  <si>
    <t>サイタマケントコロザワシリツナンリョウチュウガッコウサッカーブ</t>
  </si>
  <si>
    <t>NANRYOU JONIOR HIGH SCHOOL FC</t>
  </si>
  <si>
    <t>0218944</t>
  </si>
  <si>
    <t>埼玉県所沢市立柳瀬中学校</t>
  </si>
  <si>
    <t>サイタマケントコロザワシリツヤナセチュウガッコウ</t>
  </si>
  <si>
    <t>saitamakenntokorozawasirituyanasetyuugakkou</t>
  </si>
  <si>
    <t>0218966</t>
  </si>
  <si>
    <t>所沢市立小手指中学校サッカー部</t>
  </si>
  <si>
    <t>トコロザワシリツコテサシチュウガッコウサッカーブ</t>
  </si>
  <si>
    <t>KOTESASHI JUNIOR HIGH SCHOOL</t>
  </si>
  <si>
    <t>0218977</t>
  </si>
  <si>
    <t>所沢市立北野中学校</t>
  </si>
  <si>
    <t>トコロザワシリツキタノチュウガッコウ</t>
  </si>
  <si>
    <t>TOKOROZAWASHIRITSUKITANOTYUUGAKKOU</t>
  </si>
  <si>
    <t>0218988</t>
  </si>
  <si>
    <t>所沢市立上山口中学校サッカー部</t>
  </si>
  <si>
    <t>トコロザワシリツカミヤマグチチュウガッコウサッカーブ</t>
  </si>
  <si>
    <t>TOKOROZAWA KAMIYAMAGUXCHI JRHIGHSCHOOL FC</t>
  </si>
  <si>
    <t>0218999</t>
  </si>
  <si>
    <t>所沢市立狭山ケ丘中学校サッカー部</t>
  </si>
  <si>
    <t>トコロザワシリツサヤマガオカチュウガッコウサッカーブ</t>
  </si>
  <si>
    <t>Sayamagaoka JHS FC</t>
  </si>
  <si>
    <t>0219002</t>
  </si>
  <si>
    <t>飯能市立飯能第一中学校サッカー部</t>
  </si>
  <si>
    <t>ハンノウシリツハンノウダイイチチュウガッコウサッカーブ</t>
  </si>
  <si>
    <t>HANNO ITTYU FC</t>
  </si>
  <si>
    <t>0219013</t>
  </si>
  <si>
    <t>飯能市立飯能西中学校</t>
  </si>
  <si>
    <t>ハンノウシリツハンノウニシチュウガッコウ</t>
  </si>
  <si>
    <t>HANNOUSHIRITSUHANNOUNISHICYUGAKKOU</t>
  </si>
  <si>
    <t>0219024</t>
  </si>
  <si>
    <t>埼玉県飯能市立加治中学校サッカー部</t>
  </si>
  <si>
    <t>サイタマケンハンノウシリツカジチュウガッコウサッカーブ</t>
  </si>
  <si>
    <t>AFC Kaji Junior High School</t>
  </si>
  <si>
    <t>0219035</t>
  </si>
  <si>
    <t>狭山市立堀兼中学校</t>
  </si>
  <si>
    <t>サヤマシリツホリカネチュウガッコウ</t>
  </si>
  <si>
    <t>horikane junior high school</t>
  </si>
  <si>
    <t>0219079</t>
  </si>
  <si>
    <t>さいたま市立与野東中学校サッカー部</t>
  </si>
  <si>
    <t>サイタマシリツヨノヒガシチュウガッコウサッカーブ</t>
  </si>
  <si>
    <t>yohigashi Jr.high school soccer club</t>
  </si>
  <si>
    <t>0219091</t>
  </si>
  <si>
    <t>埼玉県さいたま市立与野西中学校サッカー部</t>
  </si>
  <si>
    <t>サイタマシリツヨノニシチュウガッコウサッカーブ</t>
  </si>
  <si>
    <t>YONO WEST Junior High School</t>
  </si>
  <si>
    <t>0219103</t>
  </si>
  <si>
    <t>さいたま市立与野南中学校サッカー部</t>
  </si>
  <si>
    <t>サイタマシリツヨノミナミチュウガッコウサッカーブ</t>
  </si>
  <si>
    <t>yonominami junior high school</t>
  </si>
  <si>
    <t>0219114</t>
  </si>
  <si>
    <t>さいたま市立八王子中学校サッカー部</t>
  </si>
  <si>
    <t>サイタマシリツハチオウジチュウガッコウサッカーブ</t>
  </si>
  <si>
    <t>HACHIOJI FC</t>
  </si>
  <si>
    <t>0219125</t>
  </si>
  <si>
    <t>草加市立草加中学校サッカー部</t>
  </si>
  <si>
    <t>ソウカシリツソウカチュウガッコウサッカーブ</t>
  </si>
  <si>
    <t>soka junior high school fc</t>
  </si>
  <si>
    <t>0219136</t>
  </si>
  <si>
    <t>草加市立谷塚中学校</t>
  </si>
  <si>
    <t>ソウカシリツヤツカチュウガッコウ</t>
  </si>
  <si>
    <t>sokashiritsu yatsuka tyugakko</t>
  </si>
  <si>
    <t>0219147</t>
  </si>
  <si>
    <t>草加市立新田中学校サッカー部</t>
  </si>
  <si>
    <t>ソウカシリツシンデンチュウガッコウサッカーブ</t>
  </si>
  <si>
    <t>sinden junior high school</t>
  </si>
  <si>
    <t>0219192</t>
  </si>
  <si>
    <t>蕨市立第一中学校</t>
  </si>
  <si>
    <t>ワラビシリツダイイチチュウガッコウ</t>
  </si>
  <si>
    <t>WARABI  DAIICHI J.H.S FC</t>
  </si>
  <si>
    <t>0219215</t>
  </si>
  <si>
    <t>蕨市立第二中学校サッカー部</t>
  </si>
  <si>
    <t>ワラビシリツダイニチュウガッコウサッカーブ</t>
  </si>
  <si>
    <t>warabisiritudai2tyuugakkousakka-bu</t>
  </si>
  <si>
    <t>0219226</t>
  </si>
  <si>
    <t>蕨市立東中学校</t>
  </si>
  <si>
    <t>ワラビシリツヒガシチュウガッコウ</t>
  </si>
  <si>
    <t>warabisirituhigasityuugakkou</t>
  </si>
  <si>
    <t>0219237</t>
  </si>
  <si>
    <t>戸田市立戸田中学校サッカー部</t>
  </si>
  <si>
    <t>トダシリツトダチュウガッコウサッカーブ</t>
  </si>
  <si>
    <t>TODAJHSSOCCER</t>
  </si>
  <si>
    <t>0219248</t>
  </si>
  <si>
    <t>戸田市立喜沢中学校</t>
  </si>
  <si>
    <t>トダシリツキザワチュウガッコウ</t>
  </si>
  <si>
    <t>todasiritukizawatyuugakkou</t>
  </si>
  <si>
    <t>0219260</t>
  </si>
  <si>
    <t>戸田市立新曽中学校</t>
  </si>
  <si>
    <t>トダシリツニイゾチュウガッコウ</t>
  </si>
  <si>
    <t>TODA NIIZO J.H.S</t>
  </si>
  <si>
    <t>0219271</t>
  </si>
  <si>
    <t>川口市立鳩ヶ谷中学校サッカー部</t>
  </si>
  <si>
    <t>カワグチシリツハトガヤチュウガッコウサッカーブ</t>
  </si>
  <si>
    <t>Kawaguchi Hatogaya J.H.S</t>
  </si>
  <si>
    <t>0219282</t>
  </si>
  <si>
    <t>川口市立八幡木中学校サッカー部</t>
  </si>
  <si>
    <t>カワグチシリツハチマンギチュウガッコウ</t>
  </si>
  <si>
    <t>HACHIMANGI JHS</t>
  </si>
  <si>
    <t>0219293</t>
  </si>
  <si>
    <t>朝霞市立朝霞第一中学校サッカー部</t>
  </si>
  <si>
    <t>アサカシリツアサカダイイチチュウガッコウサッカーブ</t>
  </si>
  <si>
    <t>asaka1fc</t>
  </si>
  <si>
    <t>0219316</t>
  </si>
  <si>
    <t>朝霞第二中学校</t>
  </si>
  <si>
    <t>アサカダイニチュウガッコウ</t>
  </si>
  <si>
    <t>asakadainichuugakkou</t>
  </si>
  <si>
    <t>0219327</t>
  </si>
  <si>
    <t>朝霞市立朝霞第四中学校サッカー部</t>
  </si>
  <si>
    <t>アサカシリツアサカダイヨンチュウガッコウサッカーブ</t>
  </si>
  <si>
    <t>asaka fourth junior high school soccer club</t>
  </si>
  <si>
    <t>0219338</t>
  </si>
  <si>
    <t>埼玉県志木市立志木中学校</t>
  </si>
  <si>
    <t>サイタマケンシキシリツシキチュウガッコウ</t>
  </si>
  <si>
    <t>SHIKI JUNIOR HIGH SCHOOL</t>
  </si>
  <si>
    <t>0219349</t>
  </si>
  <si>
    <t>志木市立志木第二中学校</t>
  </si>
  <si>
    <t>シキシリツシキダイニチュウガッコウ</t>
  </si>
  <si>
    <t>sikidaini</t>
  </si>
  <si>
    <t>0219350</t>
  </si>
  <si>
    <t>新座市立新座中学校</t>
  </si>
  <si>
    <t>ニイザシリツニイザチュウガッコウ</t>
  </si>
  <si>
    <t>niizasiritu niiza jr high school</t>
  </si>
  <si>
    <t>0219383</t>
  </si>
  <si>
    <t>新座市立第二中学校</t>
  </si>
  <si>
    <t>ニイザシリツダイニチュウガッコウ</t>
  </si>
  <si>
    <t>NIIZA2 JUNIOR HIGH SCHOOL FC</t>
  </si>
  <si>
    <t>0219394</t>
  </si>
  <si>
    <t>新座市立第三中学校</t>
  </si>
  <si>
    <t>ニイザシリツダイサンチュウガッコウ</t>
  </si>
  <si>
    <t>Niiza Daisan Junior High School</t>
  </si>
  <si>
    <t>0219406</t>
  </si>
  <si>
    <t>新座市立第四中学校</t>
  </si>
  <si>
    <t>ニイザシリツダイヨンチュウガッコウ</t>
  </si>
  <si>
    <t>NIIZASHIRITUDAIYONTYUUGAKKOU</t>
  </si>
  <si>
    <t>0219417</t>
  </si>
  <si>
    <t>埼玉県新座市立第五中学校</t>
  </si>
  <si>
    <t>サイタマケンニイザシリツダイゴチュウガッコウ</t>
  </si>
  <si>
    <t>NIIZAV JUNIOR HIGH SCHOOL FC</t>
  </si>
  <si>
    <t>0219428</t>
  </si>
  <si>
    <t>新座市立第六中学校</t>
  </si>
  <si>
    <t>ニイザシリツダイロクチュウガッコウ</t>
  </si>
  <si>
    <t>NIIZADAIROKU JUNIOR HIGH SCHOOL</t>
  </si>
  <si>
    <t>0219439</t>
  </si>
  <si>
    <t>和光市立大和中学校サッカー部</t>
  </si>
  <si>
    <t>ワコウシリツヤマトチュウガッコウサッカーブ</t>
  </si>
  <si>
    <t>wakousirituyamatochuugakkousakka-bu</t>
  </si>
  <si>
    <t>0219440</t>
  </si>
  <si>
    <t>桶川市立加納中学校サッカー部</t>
  </si>
  <si>
    <t>オケガワシリツカノウチュウガッコウサッカーブ</t>
  </si>
  <si>
    <t>KANOUJHS FC</t>
  </si>
  <si>
    <t>0231129</t>
  </si>
  <si>
    <t>慈恩寺キッカーズＦＣスポーツ少年団</t>
  </si>
  <si>
    <t>ジオンジキッカーズエフシースポーツショウネンダン</t>
  </si>
  <si>
    <t xml:space="preserve">jionji kickers fc sport shounendan </t>
  </si>
  <si>
    <t>0231152</t>
  </si>
  <si>
    <t>白岡篠津中サッカー部</t>
  </si>
  <si>
    <t>シラオカシノヅチュウサッカーブ</t>
  </si>
  <si>
    <t>shiraokashinozuchuusakka-bu</t>
  </si>
  <si>
    <t>0231174</t>
  </si>
  <si>
    <t>戸田ＦＣスポーツ少年団</t>
  </si>
  <si>
    <t>トダエフシースポーツショウネンダン</t>
  </si>
  <si>
    <t>todafc</t>
  </si>
  <si>
    <t>0232715</t>
  </si>
  <si>
    <t>ふじみ野市立大井中学校</t>
  </si>
  <si>
    <t>フジミノシリツオオイチュウガッコウ</t>
  </si>
  <si>
    <t>hujiminoshirituohichu</t>
  </si>
  <si>
    <t>0237989</t>
  </si>
  <si>
    <t>朝霞市立朝霞第三中学校</t>
  </si>
  <si>
    <t>アサカシリツアサカダイサンチュウガッコウ</t>
  </si>
  <si>
    <t>ASAKA3 FC</t>
  </si>
  <si>
    <t>0237990</t>
  </si>
  <si>
    <t>戸田市立美笹中学校</t>
  </si>
  <si>
    <t>トダシリツミササチュウガッコウ</t>
  </si>
  <si>
    <t>todasiritu misasa tyuugakkou</t>
  </si>
  <si>
    <t>0238014</t>
  </si>
  <si>
    <t>みどりが丘ＦＣスポーツ少年団</t>
  </si>
  <si>
    <t>ミドリガオカエフシースポーツショウネンダン</t>
  </si>
  <si>
    <t>Midorigaoka FC</t>
  </si>
  <si>
    <t>0238025</t>
  </si>
  <si>
    <t>所沢高校サッカー部</t>
  </si>
  <si>
    <t>トコロザワコウコウサッカーブ</t>
  </si>
  <si>
    <t>saitamakenritu-tokorozawa-koutougakkou sakka-bu</t>
  </si>
  <si>
    <t>0249522</t>
  </si>
  <si>
    <t>鶴ヶ島ブルーウィングスサッカー少年団</t>
  </si>
  <si>
    <t>ツルガシマブルーウィングスサッカーショウネンダン</t>
  </si>
  <si>
    <t>tsurugashima bluewings</t>
  </si>
  <si>
    <t>0263539</t>
  </si>
  <si>
    <t>越生町立越生中学校サッカー部</t>
  </si>
  <si>
    <t>オゴセチョウリツオゴセチュウガッコウサッカーブ</t>
  </si>
  <si>
    <t>ogosetyourituogosetyuugakkousakka-bu</t>
  </si>
  <si>
    <t>0263562</t>
  </si>
  <si>
    <t>戸田一サッカースポーツ少年団</t>
  </si>
  <si>
    <t>トダイチサッカースポーツショウネンダン</t>
  </si>
  <si>
    <t>toda1soccer</t>
  </si>
  <si>
    <t>0279266</t>
  </si>
  <si>
    <t>埼玉朝鮮初中級学校</t>
  </si>
  <si>
    <t>サイタマチョウセンショチュウキュウガッコウ</t>
  </si>
  <si>
    <t>saitama korea</t>
  </si>
  <si>
    <t>0281832</t>
  </si>
  <si>
    <t>川口市立高等学校女子サッカー部</t>
  </si>
  <si>
    <t>カワグチシリツコウトウガッコウジョシサッカーブ</t>
  </si>
  <si>
    <t>Kawaguchi Municipal high school girls soccer club</t>
  </si>
  <si>
    <t>0289403</t>
  </si>
  <si>
    <t>熊谷市立大原中学校サッカー部</t>
  </si>
  <si>
    <t>クマガヤシリツオオハラチュウガッコウサッカーブ</t>
  </si>
  <si>
    <t xml:space="preserve">kumagaya ohara </t>
  </si>
  <si>
    <t>0290944</t>
  </si>
  <si>
    <t>埼玉県立越ヶ谷高校女子サッカー部</t>
  </si>
  <si>
    <t>サイタマケンリツコシガヤコウコウジョシサッカーブ</t>
  </si>
  <si>
    <t>Koshigaya High School Girl's Soccer Club</t>
  </si>
  <si>
    <t>0292733</t>
  </si>
  <si>
    <t>ＭＥＮＵＭＡ水友ＦＣ</t>
  </si>
  <si>
    <t>メヌマスイトモエフシー</t>
  </si>
  <si>
    <t>MENUMASUITOMOFC</t>
  </si>
  <si>
    <t>0300261</t>
  </si>
  <si>
    <t>ＦＣ　Ｃｏｍｒａｄｅ</t>
  </si>
  <si>
    <t>エフシーカムラッド</t>
  </si>
  <si>
    <t>FC Comrade</t>
  </si>
  <si>
    <t>0300306</t>
  </si>
  <si>
    <t>戸田ＪＳＣ</t>
  </si>
  <si>
    <t>トダジェイエスシー</t>
  </si>
  <si>
    <t>todajsc</t>
  </si>
  <si>
    <t>0300351</t>
  </si>
  <si>
    <t>ゴリでん</t>
  </si>
  <si>
    <t>ゴリデン</t>
  </si>
  <si>
    <t>GORIDEN</t>
  </si>
  <si>
    <t>0300430</t>
  </si>
  <si>
    <t>Ｆ．Ｃ．ストーンズ</t>
  </si>
  <si>
    <t>エフシーストーンズ</t>
  </si>
  <si>
    <t>F.C.STONES</t>
  </si>
  <si>
    <t>0300441</t>
  </si>
  <si>
    <t>高萩サッカークラブ</t>
  </si>
  <si>
    <t>タカハギサッカークラブ</t>
  </si>
  <si>
    <t>TAKAHAGI SOCCER CLUB</t>
  </si>
  <si>
    <t>0300508</t>
  </si>
  <si>
    <t>川越わくいＦＣ</t>
  </si>
  <si>
    <t>カワゴエワクイエフシー</t>
  </si>
  <si>
    <t>kawagoewakuiehushi</t>
  </si>
  <si>
    <t>0300610</t>
  </si>
  <si>
    <t>ＭＭサントスＦＣ</t>
  </si>
  <si>
    <t>エムエムサントスエフシー</t>
  </si>
  <si>
    <t>MMSantosFC</t>
  </si>
  <si>
    <t>0300643</t>
  </si>
  <si>
    <t>浦和明の星女子高等学校サッカー部</t>
  </si>
  <si>
    <t>ウラワアケノホシジョシコウトウガッコウサッカーブ</t>
  </si>
  <si>
    <t>urawaakenohoshijyosikoutougakkkousakka-bu</t>
  </si>
  <si>
    <t>0300676</t>
  </si>
  <si>
    <t>浦和レッドダイヤモンズレディース</t>
  </si>
  <si>
    <t>ウラワレッドダイヤモンズレディース</t>
  </si>
  <si>
    <t>URAWA RED DIAMONDS LADIES</t>
  </si>
  <si>
    <t>0300687</t>
  </si>
  <si>
    <t>三郷Ｊｒ　Ｙｏｕｔｈ　ＦＣ</t>
  </si>
  <si>
    <t>ミサトジュニアユースフットボールクラブ</t>
  </si>
  <si>
    <t>misato jr youth fc</t>
  </si>
  <si>
    <t>0300698</t>
  </si>
  <si>
    <t>ＮＰＯ法人ＢｒｕｄｅｒＳＶ</t>
  </si>
  <si>
    <t>エヌピーオーホウジンブルーダーエスヴイ</t>
  </si>
  <si>
    <t>BRUDER SV</t>
  </si>
  <si>
    <t>0300700</t>
  </si>
  <si>
    <t>鴻巣フットボールクラブジュニアユース</t>
  </si>
  <si>
    <t>コウノスフットボールクラブジュニアユース</t>
  </si>
  <si>
    <t>KONOSU FOOTBALL CLUB JrYouth</t>
  </si>
  <si>
    <t>0300711</t>
  </si>
  <si>
    <t>ＦＣ．ＳＰＥＡ</t>
  </si>
  <si>
    <t>エフシースピア</t>
  </si>
  <si>
    <t>FC SPEA</t>
  </si>
  <si>
    <t>0301149</t>
  </si>
  <si>
    <t>ユーキッス</t>
  </si>
  <si>
    <t>YUKISS</t>
  </si>
  <si>
    <t>0301239</t>
  </si>
  <si>
    <t>ＦＣ　ＥＣＨＯ</t>
  </si>
  <si>
    <t>エフシーエコー</t>
  </si>
  <si>
    <t>FC ECHO</t>
  </si>
  <si>
    <t>0301329</t>
  </si>
  <si>
    <t>ＬＩＴＴＬＥ　ＷＩＮＧ</t>
  </si>
  <si>
    <t>リトルウイング</t>
  </si>
  <si>
    <t>little wing</t>
  </si>
  <si>
    <t>0301363</t>
  </si>
  <si>
    <t>Ｃａｐ鴻巣ＦＣ</t>
  </si>
  <si>
    <t>キャップコウノスエフシー</t>
  </si>
  <si>
    <t>CAPKOUNOSUFC</t>
  </si>
  <si>
    <t>0304108</t>
  </si>
  <si>
    <t>ＨＧＣ１９９０</t>
  </si>
  <si>
    <t>エッチジーシーイチキューキューマル</t>
  </si>
  <si>
    <t>HGC1990</t>
  </si>
  <si>
    <t>0304760</t>
  </si>
  <si>
    <t>東浦和サッカークラブ（南部）</t>
  </si>
  <si>
    <t>ヒガシウラワサッカークラブ</t>
  </si>
  <si>
    <t>higasiurawasakkakurabu</t>
  </si>
  <si>
    <t>0305299</t>
  </si>
  <si>
    <t>さいたま市立馬宮中学校</t>
  </si>
  <si>
    <t>サイタマシリツマミヤチュウガッコウ</t>
  </si>
  <si>
    <t>saitamasiritumamiyatyuugakkou</t>
  </si>
  <si>
    <t>0305738</t>
  </si>
  <si>
    <t>西武学園文理中学校</t>
  </si>
  <si>
    <t>セイブガクエンブンリチュウガッコウ</t>
  </si>
  <si>
    <t>SEIBU BUNRI JUNIOR HIGH SCHOOL</t>
  </si>
  <si>
    <t>0305750</t>
  </si>
  <si>
    <t>所沢市立三ヶ島中学校サッカー部</t>
  </si>
  <si>
    <t>トコロザワシリツミカジマチュウガッコウサッカーブ</t>
  </si>
  <si>
    <t>Tokorozawasiritumikajimachuugakkousakka-bu</t>
  </si>
  <si>
    <t>0305761</t>
  </si>
  <si>
    <t>美里中学校サッカー部</t>
  </si>
  <si>
    <t>ミサトチュウガッコウサッカーブ</t>
  </si>
  <si>
    <t>MISATO JUNIOR HIGH SCHOOL</t>
  </si>
  <si>
    <t>0305772</t>
  </si>
  <si>
    <t>埼玉県深谷市立南中学校</t>
  </si>
  <si>
    <t>サイタマケンフカヤシリツミナミチュウガッコウ</t>
  </si>
  <si>
    <t>fukaya minami tyugaku</t>
  </si>
  <si>
    <t>0305783</t>
  </si>
  <si>
    <t>深谷市立豊里中学校</t>
  </si>
  <si>
    <t>フカヤシリツトヨサトチュウガッコウ</t>
  </si>
  <si>
    <t>toyosato junior high school</t>
  </si>
  <si>
    <t>0305794</t>
  </si>
  <si>
    <t>越谷市立南中学校</t>
  </si>
  <si>
    <t>コシガヤシリツミナミチュウガッコウ</t>
  </si>
  <si>
    <t>koshigayashiritu minamityuugakkou</t>
  </si>
  <si>
    <t>0305839</t>
  </si>
  <si>
    <t>さいたま市立川通中学校サッカー部</t>
  </si>
  <si>
    <t>サイタマシリツカワドオリチュウガッコウサッカーブ</t>
  </si>
  <si>
    <t>saitamashiritu kawadori JHS</t>
  </si>
  <si>
    <t>0305851</t>
  </si>
  <si>
    <t>春日部市立飯沼中学校</t>
  </si>
  <si>
    <t>カスカベシリツイイヌマチュウガッコウ</t>
  </si>
  <si>
    <t>iinuma junior high school</t>
  </si>
  <si>
    <t>0305873</t>
  </si>
  <si>
    <t>ＦＣ三輪野江ヴィクトリーズスポーツ少年団</t>
  </si>
  <si>
    <t>エフシーミワノエヴィクトリーズスポーツショウネンダン</t>
  </si>
  <si>
    <t>ehusimiwanoevikutorizusupotusyounendan</t>
  </si>
  <si>
    <t>0305884</t>
  </si>
  <si>
    <t>大沢北　ＦＯＯＴＢＡＬＬ　ＣＬＵＢ</t>
  </si>
  <si>
    <t>オオサワキタフットボールクラブ</t>
  </si>
  <si>
    <t>OOSAWAKITA FOOTBALL CLUB</t>
  </si>
  <si>
    <t>0305895</t>
  </si>
  <si>
    <t>ＦＣ．フレッズ</t>
  </si>
  <si>
    <t>エフシーフレッズ</t>
  </si>
  <si>
    <t>FC.Frads</t>
  </si>
  <si>
    <t>0305930</t>
  </si>
  <si>
    <t>ＦＣクラッキ</t>
  </si>
  <si>
    <t>エフシークラッキ</t>
  </si>
  <si>
    <t>F.C.CRAQUE</t>
  </si>
  <si>
    <t>0306144</t>
  </si>
  <si>
    <t>埼玉ＵＮＩＴＥＤフットボールクラブＦＥＳＴＡキッズ</t>
  </si>
  <si>
    <t>サイタマユナイテッドフットボールクラブフェスタキッズ</t>
  </si>
  <si>
    <t>saitamaunitedfootballclubfestakids</t>
  </si>
  <si>
    <t>0306166</t>
  </si>
  <si>
    <t>国際学院高等学校</t>
  </si>
  <si>
    <t>コクサイガクインコウトウガッコウ</t>
  </si>
  <si>
    <t>KOKUSAIGAKUIN</t>
  </si>
  <si>
    <t>0306188</t>
  </si>
  <si>
    <t>栄北高等学校</t>
  </si>
  <si>
    <t>サカエキタコウトウガッコウ</t>
  </si>
  <si>
    <t>sakaekita</t>
  </si>
  <si>
    <t>0306199</t>
  </si>
  <si>
    <t>三郷市立前川中学校サッカー部</t>
  </si>
  <si>
    <t>ミサトシリツマエカワチュウガッコウサッカーブ</t>
  </si>
  <si>
    <t>MAEKAWA JUNIOR HIGH SCHOOL FC</t>
  </si>
  <si>
    <t>0306223</t>
  </si>
  <si>
    <t>金山ＦＣ</t>
  </si>
  <si>
    <t>カナヤマエフシ</t>
  </si>
  <si>
    <t>KANAYAMA FC</t>
  </si>
  <si>
    <t>0306234</t>
  </si>
  <si>
    <t>入間ジュニアサッカースクール</t>
  </si>
  <si>
    <t>イルマジュニアサッカースクール</t>
  </si>
  <si>
    <t>iruma junior soccer school</t>
  </si>
  <si>
    <t>0306245</t>
  </si>
  <si>
    <t>加須市立加須平成中学校</t>
  </si>
  <si>
    <t>カゾシリツカゾヘイセイチュウガッコウ</t>
  </si>
  <si>
    <t>KAZOHEISEI</t>
  </si>
  <si>
    <t>0307426</t>
  </si>
  <si>
    <t>川口市立小谷場中学校サッカー部</t>
  </si>
  <si>
    <t>カワグチシリツコヤバチュウガッコウサッカーブ</t>
  </si>
  <si>
    <t>koyaba junior high school</t>
  </si>
  <si>
    <t>0307460</t>
  </si>
  <si>
    <t>比企郡吉見町立吉見中学校サッカー部</t>
  </si>
  <si>
    <t>ヒキグンヨシミチョウリツヨシミチュウガッコウサッカーブ</t>
  </si>
  <si>
    <t>YOSHIMI junior high school soccer club</t>
  </si>
  <si>
    <t>0307842</t>
  </si>
  <si>
    <t>東鷲宮ＦＣ</t>
  </si>
  <si>
    <t>ヒガシワシノミヤフットボールクラブ</t>
  </si>
  <si>
    <t>higashiwashinomiya FC</t>
  </si>
  <si>
    <t>0309079</t>
  </si>
  <si>
    <t>クマガヤサッカースポーツクラブ</t>
  </si>
  <si>
    <t>0310914</t>
  </si>
  <si>
    <t>東春７２</t>
  </si>
  <si>
    <t>トウシュン７２</t>
  </si>
  <si>
    <t>toshun 72</t>
  </si>
  <si>
    <t>0316987</t>
  </si>
  <si>
    <t>Ｆ・Ｃ　Ｐｕｎｔｏｓ</t>
  </si>
  <si>
    <t>エフシーパントス</t>
  </si>
  <si>
    <t>f.c puntos</t>
  </si>
  <si>
    <t>0316998</t>
  </si>
  <si>
    <t>ＦＣ　Ｏ’ｔｉｍｏ</t>
  </si>
  <si>
    <t>エフシーオッティモ</t>
  </si>
  <si>
    <t>FC O'timo</t>
  </si>
  <si>
    <t>0317056</t>
  </si>
  <si>
    <t>川越ＳＨＩＪＵＧＡＲＡ　ＳＣ</t>
  </si>
  <si>
    <t>カワゴエシジュウガラサッカークラブエスシー</t>
  </si>
  <si>
    <t>KAWAGOE SHIJUGARA SC</t>
  </si>
  <si>
    <t>0317157</t>
  </si>
  <si>
    <t>kumagayasc</t>
  </si>
  <si>
    <t>0317180</t>
  </si>
  <si>
    <t>川口ＥＡＳＴ・ＦＣ</t>
  </si>
  <si>
    <t>カワグチイーストエフシー</t>
  </si>
  <si>
    <t>KAWAGUCHI EAST FC</t>
  </si>
  <si>
    <t>0317236</t>
  </si>
  <si>
    <t>熊谷西サッカークラブ</t>
  </si>
  <si>
    <t>クマガヤニシサッカークラブ</t>
  </si>
  <si>
    <t>KUMAGAYA NISHI SOCCER CLUB</t>
  </si>
  <si>
    <t>0317247</t>
  </si>
  <si>
    <t>omiya nishi carioka fottball club</t>
  </si>
  <si>
    <t>0317315</t>
  </si>
  <si>
    <t>ファカルティ・フットボールクラブ</t>
  </si>
  <si>
    <t>ファカルティフットボールクラブ</t>
  </si>
  <si>
    <t>0319700</t>
  </si>
  <si>
    <t>大袋フットボールクラブ</t>
  </si>
  <si>
    <t>オオブクロフットボールクラブ</t>
  </si>
  <si>
    <t>oobukuro football club</t>
  </si>
  <si>
    <t>0319733</t>
  </si>
  <si>
    <t>ムサシフットボールクラブジュニア</t>
  </si>
  <si>
    <t>MUSASHI FC Jr,</t>
  </si>
  <si>
    <t>0319744</t>
  </si>
  <si>
    <t>東京成徳大学深谷高等学校サッカー部</t>
  </si>
  <si>
    <t>トウキョウセイトクダイガクフカヤコウトウガッコウサッカーブ</t>
  </si>
  <si>
    <t>TOKYO SEITOKU UNIVERSITY FUKAYA HIGH SCHOOL FC</t>
  </si>
  <si>
    <t>0322401</t>
  </si>
  <si>
    <t>熊谷市立大麻生中学校サッカー部</t>
  </si>
  <si>
    <t>クマガヤシリツオオアソウチュウガッコウサッカーブ</t>
  </si>
  <si>
    <t>OASO junior high school FC</t>
  </si>
  <si>
    <t>0323491</t>
  </si>
  <si>
    <t>越谷市立千間台中学校</t>
  </si>
  <si>
    <t>コシガヤシリツセンゲンダイチュウガッコウ</t>
  </si>
  <si>
    <t>koshigayashiritusengendaityuugakkou</t>
  </si>
  <si>
    <t>0323503</t>
  </si>
  <si>
    <t>松伏第二中学校サッカー部</t>
  </si>
  <si>
    <t>マツブシダイニチュウガッコウサッカーブ</t>
  </si>
  <si>
    <t>Matubushi JHS FC</t>
  </si>
  <si>
    <t>0323514</t>
  </si>
  <si>
    <t>鴻巣フットボールクラブプライマリー</t>
  </si>
  <si>
    <t>コウノスフットボールクラブプライマリー</t>
  </si>
  <si>
    <t>KONOSU FOOTBALL CLUB Primary</t>
  </si>
  <si>
    <t>0323525</t>
  </si>
  <si>
    <t>川口市立安行中学校</t>
  </si>
  <si>
    <t>カワグチシリツアンギョウチュウガッコウ</t>
  </si>
  <si>
    <t>Kawaguchi Angyo Junior High School</t>
  </si>
  <si>
    <t>0323862</t>
  </si>
  <si>
    <t>南古谷中サッカー部</t>
  </si>
  <si>
    <t>ミナミフルヤチュウサッカーブ</t>
  </si>
  <si>
    <t>minamifuruya junior high school soccer club</t>
  </si>
  <si>
    <t>0323873</t>
  </si>
  <si>
    <t>鳩山町立鳩山中学校</t>
  </si>
  <si>
    <t>ハトヤマチョウリツハトヤマチュウガッコウ</t>
  </si>
  <si>
    <t>hatoyama junior high school</t>
  </si>
  <si>
    <t>0323884</t>
  </si>
  <si>
    <t>秀明中学校</t>
  </si>
  <si>
    <t>シュウメイチュウガッコウ</t>
  </si>
  <si>
    <t>shuumeichuugakkou</t>
  </si>
  <si>
    <t>0323895</t>
  </si>
  <si>
    <t>熊谷市立三尻中学校</t>
  </si>
  <si>
    <t>クマガヤシリツミシリチュウガッコウ</t>
  </si>
  <si>
    <t>kumagayasiritumisirityuugakkou</t>
  </si>
  <si>
    <t>0323929</t>
  </si>
  <si>
    <t>川越市立大東西中学校</t>
  </si>
  <si>
    <t>カワゴエシリツダイトウニシチュウガッコウ</t>
  </si>
  <si>
    <t>KAWAGOE DAITO-NISHI JUNIOR HIGH SCHOOL</t>
  </si>
  <si>
    <t>0323930</t>
  </si>
  <si>
    <t>寄居町立城南中学校</t>
  </si>
  <si>
    <t>ヨリイチョウリツジョウナンチュウガッコウ</t>
  </si>
  <si>
    <t>JOHNAN JHS</t>
  </si>
  <si>
    <t>0323941</t>
  </si>
  <si>
    <t>吉川市立中央中学校サッカー部</t>
  </si>
  <si>
    <t>ヨシカワシリツチュウオウチュウガッコウサッカーブ</t>
  </si>
  <si>
    <t>yosikawa central junior high school fc</t>
  </si>
  <si>
    <t>0324762</t>
  </si>
  <si>
    <t>淑徳与野高等学校</t>
  </si>
  <si>
    <t>シュクトクヨノコウトウガッコウ</t>
  </si>
  <si>
    <t>SHUKUTOKUYONO</t>
  </si>
  <si>
    <t>0325022</t>
  </si>
  <si>
    <t>0326214</t>
  </si>
  <si>
    <t>ニコンＦＣ</t>
  </si>
  <si>
    <t>ニコンエフシー</t>
  </si>
  <si>
    <t>Nikon FC</t>
  </si>
  <si>
    <t>0326225</t>
  </si>
  <si>
    <t>0326258</t>
  </si>
  <si>
    <t>パパイヤフットボールクラブ</t>
  </si>
  <si>
    <t>papayafc</t>
  </si>
  <si>
    <t>0326315</t>
  </si>
  <si>
    <t>Ｆ．Ｃ．ファンタ</t>
  </si>
  <si>
    <t>エフシーファンタ</t>
  </si>
  <si>
    <t>F.C.FANTA</t>
  </si>
  <si>
    <t>0326371</t>
  </si>
  <si>
    <t>ＦＣ　ＣＡＭＵＳ</t>
  </si>
  <si>
    <t>エフシー　カミユ</t>
  </si>
  <si>
    <t>FC CAMUS</t>
  </si>
  <si>
    <t>0326472</t>
  </si>
  <si>
    <t>0326483</t>
  </si>
  <si>
    <t>0326584</t>
  </si>
  <si>
    <t>鶴ヶ島アピロンＦＣ</t>
  </si>
  <si>
    <t>ツルガシマアピロンフットボールクラブ</t>
  </si>
  <si>
    <t>tsurugashimaapironfootbollclub</t>
  </si>
  <si>
    <t>0327956</t>
  </si>
  <si>
    <t>浦和ラッキーズフットボールクラブ</t>
  </si>
  <si>
    <t>ウラワラッキーズフットボールクラブ</t>
  </si>
  <si>
    <t>urawalukysf00tbaiiclub</t>
  </si>
  <si>
    <t>0327967</t>
  </si>
  <si>
    <t>レッドローズ</t>
  </si>
  <si>
    <t>REDROSE</t>
  </si>
  <si>
    <t>0330949</t>
  </si>
  <si>
    <t>はぐれメタルズ</t>
  </si>
  <si>
    <t>ハグレメタルズ</t>
  </si>
  <si>
    <t>haguremetaruzu</t>
  </si>
  <si>
    <t>0330950</t>
  </si>
  <si>
    <t>川越ＳＦＣ</t>
  </si>
  <si>
    <t>カワゴエエスエフシー</t>
  </si>
  <si>
    <t>kawagoesfc</t>
  </si>
  <si>
    <t>0330994</t>
  </si>
  <si>
    <t>ＫＮＦＣ</t>
  </si>
  <si>
    <t>カモネギフットボールクラブ</t>
  </si>
  <si>
    <t>kamonegi football club</t>
  </si>
  <si>
    <t>0331063</t>
  </si>
  <si>
    <t>春日部蹴友クラブ</t>
  </si>
  <si>
    <t>カスカベシュウユウクラブ</t>
  </si>
  <si>
    <t>kasukabesyuuyuu club</t>
  </si>
  <si>
    <t>0331074</t>
  </si>
  <si>
    <t>ＦＣ　ＤＩＡＢＬＯ</t>
  </si>
  <si>
    <t>エフシーディアブロ</t>
  </si>
  <si>
    <t>FC DIABLO</t>
  </si>
  <si>
    <t>0331243</t>
  </si>
  <si>
    <t>マスターズ</t>
  </si>
  <si>
    <t>MASTERS</t>
  </si>
  <si>
    <t>0331322</t>
  </si>
  <si>
    <t>大宮開成高等学校サッカー部</t>
  </si>
  <si>
    <t>オオミヤカイセイコウトウガッコーサッカーブ</t>
  </si>
  <si>
    <t>omiyakaisei soccer club</t>
  </si>
  <si>
    <t>0335157</t>
  </si>
  <si>
    <t>美原サッカークラブ</t>
  </si>
  <si>
    <t>ミハラサッカークラブ</t>
  </si>
  <si>
    <t>MIHARA SOCCER CLUB</t>
  </si>
  <si>
    <t>0335168</t>
  </si>
  <si>
    <t>Ｆ．Ｃ．栗橋南ウイングス</t>
  </si>
  <si>
    <t>エフシークリハシミナミウイングス</t>
  </si>
  <si>
    <t>F.C.KURIHASHIMINAMI WINGS</t>
  </si>
  <si>
    <t>0335191</t>
  </si>
  <si>
    <t>ＦＣフリークス</t>
  </si>
  <si>
    <t>エフシーフリークス</t>
  </si>
  <si>
    <t>FCFreaks</t>
  </si>
  <si>
    <t>0335517</t>
  </si>
  <si>
    <t>豊野Ｆフットボールクラブ</t>
  </si>
  <si>
    <t>トヨノエフフットボールクラブ</t>
  </si>
  <si>
    <t>0335528</t>
  </si>
  <si>
    <t>はくつるフットボールクラブ</t>
  </si>
  <si>
    <t>ハクツルフットボールクラブ</t>
  </si>
  <si>
    <t>HAKUTSURU FOOTBALLCLUB</t>
  </si>
  <si>
    <t>0335539</t>
  </si>
  <si>
    <t>川口市立芝西中学校</t>
  </si>
  <si>
    <t>カワグチシリツシバニシチュウガッコウ</t>
  </si>
  <si>
    <t>SHIBANISHI JUNIOR HIGH SCHOOL</t>
  </si>
  <si>
    <t>0335618</t>
  </si>
  <si>
    <t>川口市立戸塚西中学校</t>
  </si>
  <si>
    <t>カワグチシリツトヅカニシチュウガッコウ</t>
  </si>
  <si>
    <t>TOZUKA NISHI</t>
  </si>
  <si>
    <t>0335629</t>
  </si>
  <si>
    <t>越谷市立西中学校</t>
  </si>
  <si>
    <t>コシガヤシリツニシチュウガッコウ</t>
  </si>
  <si>
    <t>KOSHIGAYA NISHI JUNIOR HIGH SCHOOL FC</t>
  </si>
  <si>
    <t>0335630</t>
  </si>
  <si>
    <t>深谷市立川本中学校</t>
  </si>
  <si>
    <t>フカヤシリツカワモトチュウガッコウ</t>
  </si>
  <si>
    <t>FUKAYA KAWAMOTO JUNIOR HIGH SCHOOL</t>
  </si>
  <si>
    <t>0335641</t>
  </si>
  <si>
    <t>秩父市立影森中学校</t>
  </si>
  <si>
    <t>チチブシリツカゲモリチュウガッコウ</t>
  </si>
  <si>
    <t>kagemori J.H.S</t>
  </si>
  <si>
    <t>0335933</t>
  </si>
  <si>
    <t>ＪＦＣときがわ</t>
  </si>
  <si>
    <t>ジェイエフシートキガワ</t>
  </si>
  <si>
    <t>JFC TOKIGAWA</t>
  </si>
  <si>
    <t>0335966</t>
  </si>
  <si>
    <t>本庄旭サッカースポーツ少年団</t>
  </si>
  <si>
    <t>ホンジョウアサヒサッカースポーツショウネンダン</t>
  </si>
  <si>
    <t>Honjo Asahi FC</t>
  </si>
  <si>
    <t>0335977</t>
  </si>
  <si>
    <t>フィグラーレ狭山ＦＣ</t>
  </si>
  <si>
    <t>フイグラーレサヤマエフシー</t>
  </si>
  <si>
    <t>0336361</t>
  </si>
  <si>
    <t>東松山ペレーニアフットボールクラブ　ジュニアユース</t>
  </si>
  <si>
    <t>ヒガシマツヤマペレーニアフットボールクラブ　ジュニアユース</t>
  </si>
  <si>
    <t>HIGASHIMATSUYAMAPELENIAFOOTBALLCLUB JUNIORYOUTH</t>
  </si>
  <si>
    <t>0337621</t>
  </si>
  <si>
    <t>越谷市立富士中学校</t>
  </si>
  <si>
    <t>コシガヤシリツフジチュウガッコウ</t>
  </si>
  <si>
    <t>KoshigayashiritsuFUJIchugakkou</t>
  </si>
  <si>
    <t>0337823</t>
  </si>
  <si>
    <t>行田市立太田中学校</t>
  </si>
  <si>
    <t>ギョウダシリツオオタチュウガッコウ</t>
  </si>
  <si>
    <t>OHTA JUNIOR HIGH SCHOOL</t>
  </si>
  <si>
    <t>0337834</t>
  </si>
  <si>
    <t>行田市立忍中学校</t>
  </si>
  <si>
    <t>ギョウダシリツオシチュウガッコウ</t>
  </si>
  <si>
    <t>GYODA OSHI JUNIOR SCHOOL</t>
  </si>
  <si>
    <t>0337845</t>
  </si>
  <si>
    <t>春日部市立葛飾中学校</t>
  </si>
  <si>
    <t>カスカベシリツカツシカチュウガッコウ</t>
  </si>
  <si>
    <t>katsusika jr high scool</t>
  </si>
  <si>
    <t>0337856</t>
  </si>
  <si>
    <t>坂戸ディプロマッツ</t>
  </si>
  <si>
    <t>サカドディプロマッツ</t>
  </si>
  <si>
    <t>sakadodiplomats</t>
  </si>
  <si>
    <t>0338712</t>
  </si>
  <si>
    <t>アヤックス狭山ＦＣ</t>
  </si>
  <si>
    <t>アヤックスサヤマフットボールクラブ</t>
  </si>
  <si>
    <t>ajaxsayamaFC</t>
  </si>
  <si>
    <t>0339229</t>
  </si>
  <si>
    <t>FC SEIBUDAI</t>
  </si>
  <si>
    <t>0339230</t>
  </si>
  <si>
    <t>草加スポーツクラブ</t>
  </si>
  <si>
    <t>ソウカスポーツクラブ</t>
  </si>
  <si>
    <t>SOKA SC</t>
  </si>
  <si>
    <t>0340052</t>
  </si>
  <si>
    <t>ＦＣ．ＢＯＷＴＨ</t>
  </si>
  <si>
    <t>エフシーバウス</t>
  </si>
  <si>
    <t>FC.BOWTH</t>
  </si>
  <si>
    <t>0340131</t>
  </si>
  <si>
    <t>ＦＣ　ＯＮＮ</t>
  </si>
  <si>
    <t>エフシーオーエヌエヌ</t>
  </si>
  <si>
    <t>FC ONN</t>
  </si>
  <si>
    <t>0340175</t>
  </si>
  <si>
    <t>吉田サッカークラブ</t>
  </si>
  <si>
    <t>ヨシダサッカークラブ</t>
  </si>
  <si>
    <t>yoshidasoccerclub</t>
  </si>
  <si>
    <t>0340276</t>
  </si>
  <si>
    <t>大東クラブ</t>
  </si>
  <si>
    <t>ダイトウクラブ</t>
  </si>
  <si>
    <t>daito club</t>
  </si>
  <si>
    <t>0340298</t>
  </si>
  <si>
    <t>朝日ＦＣ　ＧＲＡＺＩＥ</t>
  </si>
  <si>
    <t>アサヒエフシーグラッツェ</t>
  </si>
  <si>
    <t>asahifc grazie</t>
  </si>
  <si>
    <t>0340894</t>
  </si>
  <si>
    <t>北浦和ＳＣ</t>
  </si>
  <si>
    <t>キタウラワエスシー</t>
  </si>
  <si>
    <t>kitaurawasc</t>
  </si>
  <si>
    <t>0340951</t>
  </si>
  <si>
    <t>与野八王子クラブ</t>
  </si>
  <si>
    <t>ヨノハチオウジクラブ</t>
  </si>
  <si>
    <t>YONOHACHIOUJICLUB</t>
  </si>
  <si>
    <t>0342953</t>
  </si>
  <si>
    <t>川口朝日クラブ</t>
  </si>
  <si>
    <t>カワグチアサヒクラブ</t>
  </si>
  <si>
    <t>kawagutuasahikurabu</t>
  </si>
  <si>
    <t>0342964</t>
  </si>
  <si>
    <t>エフロンテ大成ＦＣ</t>
  </si>
  <si>
    <t>エフロンテオオナリフットボールクラブ</t>
  </si>
  <si>
    <t>FlonteoonariFC</t>
  </si>
  <si>
    <t>0342975</t>
  </si>
  <si>
    <t>所沢ジュニアユースサッカークラブ</t>
  </si>
  <si>
    <t>トコロザワジュニアユースサッカークラブ</t>
  </si>
  <si>
    <t>tokorozawa junior youth soccer club</t>
  </si>
  <si>
    <t>0343189</t>
  </si>
  <si>
    <t>妻沼毎日ＦＣセイントミュートス</t>
  </si>
  <si>
    <t>メヌママイニチエフシーセイントミュートス</t>
  </si>
  <si>
    <t>menumamainichiefushiseintomyutosu</t>
  </si>
  <si>
    <t>0343202</t>
  </si>
  <si>
    <t>尚美学園大学サッカー部</t>
  </si>
  <si>
    <t>ショウビガクエンダイガクサッカーブ</t>
  </si>
  <si>
    <t>SHOBI UNIVERSITY FOOTBALL CLUB</t>
  </si>
  <si>
    <t>0344641</t>
  </si>
  <si>
    <t>平成国際大学サッカー部</t>
  </si>
  <si>
    <t>ヘイセイコクサイダイガクサッカーブ</t>
  </si>
  <si>
    <t>heiseikokusaidaigakusakka-bu</t>
  </si>
  <si>
    <t>0344652</t>
  </si>
  <si>
    <t>上里町立上里北中学校</t>
  </si>
  <si>
    <t>カミサトチョウリツカミサトキタチュウガッコウ</t>
  </si>
  <si>
    <t>KAMISATOKITA F.C.</t>
  </si>
  <si>
    <t>0349343</t>
  </si>
  <si>
    <t>原市場スポーツ少年団（原市場名栗ＳＣ）</t>
  </si>
  <si>
    <t>HARAICHIBANAGURI SC</t>
  </si>
  <si>
    <t>0349961</t>
  </si>
  <si>
    <t>埼玉県立久喜高等学校サッカー部</t>
  </si>
  <si>
    <t>サイタマケンリツクキコウトウガッコウサッカーブ</t>
  </si>
  <si>
    <t>KUKI H.S.F.C</t>
  </si>
  <si>
    <t>0349972</t>
  </si>
  <si>
    <t>立教新座中学校サッカー部</t>
  </si>
  <si>
    <t>リッキョウニイザチュウガッコウサッカーブ</t>
  </si>
  <si>
    <t>Rikkyo Niiza Junior High School</t>
  </si>
  <si>
    <t>0352011</t>
  </si>
  <si>
    <t>ＮＰＯ法人アイウイルスポーツクラブＡ．ＣアスミＪｒユースフットボールクラブ</t>
  </si>
  <si>
    <t>エヌピーオーホウジンアイウイルスポーツクラブエーシーアスミジュニアユースフットボールクラブ</t>
  </si>
  <si>
    <t>A.C.ASUMI</t>
  </si>
  <si>
    <t>0354136</t>
  </si>
  <si>
    <t>川口ＦＣ</t>
  </si>
  <si>
    <t>カワグチフットボールクラブ</t>
  </si>
  <si>
    <t>KAWAGUCHI FC</t>
  </si>
  <si>
    <t>0356611</t>
  </si>
  <si>
    <t>ラスタサッカーファミリー</t>
  </si>
  <si>
    <t>RASTA SOCCER FAMILY</t>
  </si>
  <si>
    <t>0356666</t>
  </si>
  <si>
    <t>大成シティフットボールクラブ坂戸</t>
  </si>
  <si>
    <t>タイセイシティフットボールクラブサカド</t>
  </si>
  <si>
    <t>TAISEICITYFOOTBALLCLUBSAKADO</t>
  </si>
  <si>
    <t>0356790</t>
  </si>
  <si>
    <t>ＦＣ高萩</t>
  </si>
  <si>
    <t>エフシータカハギ</t>
  </si>
  <si>
    <t>FCTAKAHAGI</t>
  </si>
  <si>
    <t>0356891</t>
  </si>
  <si>
    <t>フットボールクラブＪＡＭ－Ｇ</t>
  </si>
  <si>
    <t>フットボールクラブジャムジィ</t>
  </si>
  <si>
    <t>footballclub JAM-G</t>
  </si>
  <si>
    <t>0357577</t>
  </si>
  <si>
    <t>ＨＹＢＲＩＤ　ＦＣ</t>
  </si>
  <si>
    <t>ハイブリッドフットボールクラブ</t>
  </si>
  <si>
    <t>HYBRID FC</t>
  </si>
  <si>
    <t>0359074</t>
  </si>
  <si>
    <t>ＦＣ．デスペラード</t>
  </si>
  <si>
    <t>エフシーデスペラード</t>
  </si>
  <si>
    <t>FC desperado</t>
  </si>
  <si>
    <t>0359175</t>
  </si>
  <si>
    <t>にいざえーすＦＣ</t>
  </si>
  <si>
    <t>ニイザエースエフシー</t>
  </si>
  <si>
    <t>niiza ace fc</t>
  </si>
  <si>
    <t>0361606</t>
  </si>
  <si>
    <t>ＦＣグラウクス</t>
  </si>
  <si>
    <t>エフシーグラウクス</t>
  </si>
  <si>
    <t>F.C.GLAUX</t>
  </si>
  <si>
    <t>0361617</t>
  </si>
  <si>
    <t>富岡サッカークラブ　スポーツ少年団</t>
  </si>
  <si>
    <t>トミオカ　サッカークラブ　　スポーツショウネンダン</t>
  </si>
  <si>
    <t>tomioka sc</t>
  </si>
  <si>
    <t>0361628</t>
  </si>
  <si>
    <t>サイタマジュニアフットボールクラブ</t>
  </si>
  <si>
    <t>Saitama junior football club</t>
  </si>
  <si>
    <t>0361864</t>
  </si>
  <si>
    <t>ＦＣベルウェーブスポーツ少年団</t>
  </si>
  <si>
    <t>エフシーベルウェーブスポーツショウネンダン</t>
  </si>
  <si>
    <t>fc bellwave</t>
  </si>
  <si>
    <t>0362179</t>
  </si>
  <si>
    <t>川越芳野サッカークラブ少年団</t>
  </si>
  <si>
    <t>カワゴエヨシノサッカークラブショウネンダン</t>
  </si>
  <si>
    <t>kawagoeyoshino</t>
  </si>
  <si>
    <t>0362180</t>
  </si>
  <si>
    <t>0362607</t>
  </si>
  <si>
    <t>獨協埼玉中学校</t>
  </si>
  <si>
    <t>ドッキョウサイタマチュウガッコウ</t>
  </si>
  <si>
    <t>Dokkyo Saitama Junior High School</t>
  </si>
  <si>
    <t>0362764</t>
  </si>
  <si>
    <t>大井東中学校サッカー部</t>
  </si>
  <si>
    <t>オオイヒガシチュウガッコウサッカーブ</t>
  </si>
  <si>
    <t>Ohi East Junior High School</t>
  </si>
  <si>
    <t>0363035</t>
  </si>
  <si>
    <t>所沢市立中央中学校</t>
  </si>
  <si>
    <t>トコロザワシリツチュウオウチュウガッコウ</t>
  </si>
  <si>
    <t>Tokorozawa City Tyuou junior high school</t>
  </si>
  <si>
    <t>0363057</t>
  </si>
  <si>
    <t>埼玉県立大宮中央高等学校単位制による定時制の課程</t>
  </si>
  <si>
    <t>サイタマケンリツオオミヤチュウオウコウトウガッコウタンイセイニヨルテイジセイノカテイ</t>
  </si>
  <si>
    <t>OMIYA CHUO HIGH SCOOL</t>
  </si>
  <si>
    <t>0364485</t>
  </si>
  <si>
    <t>星野学園中学校サッカー部</t>
  </si>
  <si>
    <t>ホシノガクエンチュウガッコウサッカーブ</t>
  </si>
  <si>
    <t>HOSHINOGAKUENNCHUGAKKOUSAKKABU</t>
  </si>
  <si>
    <t>0365408</t>
  </si>
  <si>
    <t>ＤＡＲＫ　ＨＯＲＳＥ</t>
  </si>
  <si>
    <t>ダークホース</t>
  </si>
  <si>
    <t>DARK HORSE</t>
  </si>
  <si>
    <t>0365497</t>
  </si>
  <si>
    <t>ＰＡＬＰＮＴＥ</t>
  </si>
  <si>
    <t>パルプンテ</t>
  </si>
  <si>
    <t>PALPNTE</t>
  </si>
  <si>
    <t>0365521</t>
  </si>
  <si>
    <t>チーム・ニッポン</t>
  </si>
  <si>
    <t>チームニッポン</t>
  </si>
  <si>
    <t>teamnippon</t>
  </si>
  <si>
    <t>0365677</t>
  </si>
  <si>
    <t>川高蹴球会</t>
  </si>
  <si>
    <t>カワタカシュウキュウカイ</t>
  </si>
  <si>
    <t>Kawataka Syukyukai</t>
  </si>
  <si>
    <t>0365969</t>
  </si>
  <si>
    <t>下落合ＦＣ</t>
  </si>
  <si>
    <t>シモオチアイエフシー</t>
  </si>
  <si>
    <t>ShimoochiaiFC</t>
  </si>
  <si>
    <t>0365992</t>
  </si>
  <si>
    <t>バブルスＳ．Ｃ</t>
  </si>
  <si>
    <t>バブルスエスシー</t>
  </si>
  <si>
    <t>BUBBLES.S.C</t>
  </si>
  <si>
    <t>0366049</t>
  </si>
  <si>
    <t>Ｄ．Ｏ．Ｆ</t>
  </si>
  <si>
    <t>ディーオーエフ</t>
  </si>
  <si>
    <t>D.O.F</t>
  </si>
  <si>
    <t>0366072</t>
  </si>
  <si>
    <t>ＦＣ　ＯＢＲＡ</t>
  </si>
  <si>
    <t>エフシーオブラ</t>
  </si>
  <si>
    <t>fcobra</t>
  </si>
  <si>
    <t>0366140</t>
  </si>
  <si>
    <t>与野ＦＣＨ</t>
  </si>
  <si>
    <t>ヨノエフシーエイチ</t>
  </si>
  <si>
    <t>yonofch</t>
  </si>
  <si>
    <t>0366151</t>
  </si>
  <si>
    <t>クラブ（高校生）</t>
  </si>
  <si>
    <t>浦和レッドダイヤモンズレディースユース</t>
  </si>
  <si>
    <t>ウラワレッドダイヤモンズレディースユース</t>
  </si>
  <si>
    <t>URAWA RED DIAMONDS LADIES YOUTH</t>
  </si>
  <si>
    <t>0366162</t>
  </si>
  <si>
    <t>Ｆ．Ｃ．ＭＡＬＯＬＩＥＮＴＥ</t>
  </si>
  <si>
    <t>エフシーマロリエンテ</t>
  </si>
  <si>
    <t>F.C.MAROLIENTE</t>
  </si>
  <si>
    <t>0366588</t>
  </si>
  <si>
    <t>プレジールスポーツクラブ入間</t>
  </si>
  <si>
    <t>プレジールスポーツクラブイルマ</t>
  </si>
  <si>
    <t>plaisir sports club iruma</t>
  </si>
  <si>
    <t>0368579</t>
  </si>
  <si>
    <t>0368580</t>
  </si>
  <si>
    <t>鴻巣ラホージャフットボールクラブ</t>
  </si>
  <si>
    <t>コウノスラホージャフットボールクラブ</t>
  </si>
  <si>
    <t>kounosu lajoya footballclub</t>
  </si>
  <si>
    <t>0368603</t>
  </si>
  <si>
    <t>Ｊｒユースサッカー　クラブ与野</t>
  </si>
  <si>
    <t>ジュニアユースサッカー　クラブヨノ</t>
  </si>
  <si>
    <t>Jr Youth Soccer CLUB YONO</t>
  </si>
  <si>
    <t>0368614</t>
  </si>
  <si>
    <t>成立ゼブラフットボール・クラブ</t>
  </si>
  <si>
    <t>セイリツゼブラフットボールクラブ</t>
  </si>
  <si>
    <t>Seiritsu Zebra</t>
  </si>
  <si>
    <t>0368625</t>
  </si>
  <si>
    <t>東春７２ジュニアユース</t>
  </si>
  <si>
    <t>トウシュン７２ジュニアユース</t>
  </si>
  <si>
    <t>TOSHUN72</t>
  </si>
  <si>
    <t>0368636</t>
  </si>
  <si>
    <t>朝霞ＥＳＴＲＥＬＡ・Ｊｒユース</t>
  </si>
  <si>
    <t>アサカエステレーラジュニアユース</t>
  </si>
  <si>
    <t>asaka estrela Junior youth</t>
  </si>
  <si>
    <t>0368647</t>
  </si>
  <si>
    <t>ＦＣ入間ジュニアユース</t>
  </si>
  <si>
    <t>エフシーイルマジュニアユース</t>
  </si>
  <si>
    <t>FC.IRUMA Jr.Youth</t>
  </si>
  <si>
    <t>0368658</t>
  </si>
  <si>
    <t>ＧＥＴかみたのスポーツ少年団</t>
  </si>
  <si>
    <t>ゲットカミタノスポーツショウネンダン</t>
  </si>
  <si>
    <t>getkamitanosupo-tusyounendan</t>
  </si>
  <si>
    <t>0369693</t>
  </si>
  <si>
    <t>戸ヶ崎イレブンスポーツ少年団</t>
  </si>
  <si>
    <t>トガサキイレブンスポーツショウネンダン</t>
  </si>
  <si>
    <t>togasakieleven</t>
  </si>
  <si>
    <t>0370448</t>
  </si>
  <si>
    <t>大宮日進ＳＳレディース</t>
  </si>
  <si>
    <t>オオミヤニッシンエスエスレディース</t>
  </si>
  <si>
    <t>OOMIYA NISSIN SS LADIES</t>
  </si>
  <si>
    <t>0371146</t>
  </si>
  <si>
    <t>熊谷リリーズ☆少女サッカークラブ</t>
  </si>
  <si>
    <t>クマガヤリリーズショウジョサッカークラブ</t>
  </si>
  <si>
    <t>KUMAGAYA LILIES U-12</t>
  </si>
  <si>
    <t>0371157</t>
  </si>
  <si>
    <t>さいたま市立春野中学校</t>
  </si>
  <si>
    <t>サイタマシリツハルノチュウガッコウ</t>
  </si>
  <si>
    <t>haruno junior high school</t>
  </si>
  <si>
    <t>0374756</t>
  </si>
  <si>
    <t>埼玉県戸田市立笹目中学校サッカー部</t>
  </si>
  <si>
    <t>サイタマケントダシリツササメチュウガッコウサッカーブ</t>
  </si>
  <si>
    <t>sasame junior high school</t>
  </si>
  <si>
    <t>0374767</t>
  </si>
  <si>
    <t>岩槻少年サッカースクール</t>
  </si>
  <si>
    <t>イワツキショウネンサッカースクール</t>
  </si>
  <si>
    <t>iwatukisyounennsoccerschool</t>
  </si>
  <si>
    <t>0375836</t>
  </si>
  <si>
    <t>ジップサッカークラブ</t>
  </si>
  <si>
    <t>zip soccer club</t>
  </si>
  <si>
    <t>0376466</t>
  </si>
  <si>
    <t>鴻巣ラホージャフットボールクラブジュニア</t>
  </si>
  <si>
    <t>コウノスラホージャフットボールクラブジュニア</t>
  </si>
  <si>
    <t>konosulajoyafootballculbjr</t>
  </si>
  <si>
    <t>0376477</t>
  </si>
  <si>
    <t>プレジールスポーツクラブ入間ジュニア</t>
  </si>
  <si>
    <t>プレジールスポーツクラブイルマジュニア</t>
  </si>
  <si>
    <t>plaisirsportsclubirumajunior</t>
  </si>
  <si>
    <t>0376488</t>
  </si>
  <si>
    <t>共栄大学体育会サッカー部</t>
  </si>
  <si>
    <t>kyoeidaigaku taiikukai sakka-bu</t>
  </si>
  <si>
    <t>0376590</t>
  </si>
  <si>
    <t>ＡＦＣ　Ｓｏｕｋａ　ＡＳＵＭＡ</t>
  </si>
  <si>
    <t>エーエフシーソウカアスマ</t>
  </si>
  <si>
    <t>AFCSoukaASUMA</t>
  </si>
  <si>
    <t>0376747</t>
  </si>
  <si>
    <t>ふじみ野市立福岡中学校</t>
  </si>
  <si>
    <t>フジミノシリツフクオカチュウガッコウ</t>
  </si>
  <si>
    <t>HUKUOKA J,H,S</t>
  </si>
  <si>
    <t>0376815</t>
  </si>
  <si>
    <t>美杉台中学校</t>
  </si>
  <si>
    <t>ミスギダイチュウガッコウ</t>
  </si>
  <si>
    <t>MISUGIDAITYUUGAKKOU</t>
  </si>
  <si>
    <t>0377186</t>
  </si>
  <si>
    <t>ちふれＡＳエルフェン埼玉マリ</t>
  </si>
  <si>
    <t>チフレエーエスエルフェンサイタママリ</t>
  </si>
  <si>
    <t>CHIFURE AS ELFEN SAITAMA MARI</t>
  </si>
  <si>
    <t>0377388</t>
  </si>
  <si>
    <t>Ｒｅｓｔａ　２００２</t>
  </si>
  <si>
    <t>リスタニセンニ</t>
  </si>
  <si>
    <t>Resta2002</t>
  </si>
  <si>
    <t>0377412</t>
  </si>
  <si>
    <t>エスペランサ</t>
  </si>
  <si>
    <t>ESPERANZA</t>
  </si>
  <si>
    <t>0377636</t>
  </si>
  <si>
    <t>Ｆ３０</t>
  </si>
  <si>
    <t>エフサーティ</t>
  </si>
  <si>
    <t>Fthirty</t>
  </si>
  <si>
    <t>0377838</t>
  </si>
  <si>
    <t>Ｈａｋｕｙｏ　ＦＣ</t>
  </si>
  <si>
    <t>ハクヨウエフシー</t>
  </si>
  <si>
    <t>hakuyo fc</t>
  </si>
  <si>
    <t>0377861</t>
  </si>
  <si>
    <t>Ａｓｓｈｕ．Ｆ．Ｆ</t>
  </si>
  <si>
    <t>アッシュフットボールファミリー</t>
  </si>
  <si>
    <t>Asshu</t>
  </si>
  <si>
    <t>0377872</t>
  </si>
  <si>
    <t>ＧＲＡＮＤＥ　ＦＣ</t>
  </si>
  <si>
    <t>グランデ</t>
  </si>
  <si>
    <t>GRANDE FC</t>
  </si>
  <si>
    <t>0379874</t>
  </si>
  <si>
    <t>与野フットボールクラブ八幡</t>
  </si>
  <si>
    <t>ヨノフットボールクラブハチマン</t>
  </si>
  <si>
    <t>YONO FOOTBALL CLUB HACHIMAN</t>
  </si>
  <si>
    <t>0387356</t>
  </si>
  <si>
    <t>杉戸農業高等学校女子サッカー部</t>
  </si>
  <si>
    <t>スギトノウギョウコウトウガッコウジョシサッカーブ</t>
  </si>
  <si>
    <t>sugitonougyoukoutougakkoujosisakka-bu</t>
  </si>
  <si>
    <t>0387389</t>
  </si>
  <si>
    <t>0387828</t>
  </si>
  <si>
    <t>城北埼玉中学校</t>
  </si>
  <si>
    <t>ジョウホクサイタマチュウガッコウ</t>
  </si>
  <si>
    <t>JOHOKUSAITAMA JUNIOR HIGH SCHOOL</t>
  </si>
  <si>
    <t>0387884</t>
  </si>
  <si>
    <t>川口市立北中学校サッカー部</t>
  </si>
  <si>
    <t>カワグチシリツキタチュウガッコウサッカーブ</t>
  </si>
  <si>
    <t>JFA kawaguchi kita junior high school SC</t>
  </si>
  <si>
    <t>0387895</t>
  </si>
  <si>
    <t>星野高等学校サッカー部</t>
  </si>
  <si>
    <t>ホシノコウトウガッコウサッカーブ</t>
  </si>
  <si>
    <t>Hoshino high school soccer club</t>
  </si>
  <si>
    <t>0388043</t>
  </si>
  <si>
    <t>竜胆倶楽部（ＦＣジェンシャン草加）</t>
  </si>
  <si>
    <t>リンドウクラブ（エフシージェンシャンソウカ）</t>
  </si>
  <si>
    <t>RINDOU CLUB(FC GENTIAN SOKA)</t>
  </si>
  <si>
    <t>0388054</t>
  </si>
  <si>
    <t>埼玉県立川口工業高等学校定時制サッカー部</t>
  </si>
  <si>
    <t>サイタマケンリツカワグチコウギョウコウトウガッコウテイジセイサッカーブ</t>
  </si>
  <si>
    <t xml:space="preserve">kawaguchi technical parttime highschool </t>
  </si>
  <si>
    <t>0389763</t>
  </si>
  <si>
    <t>川島町立川島中学校</t>
  </si>
  <si>
    <t>カワジマチョウリツカワジマチュウガッコウ</t>
  </si>
  <si>
    <t>kawajimachu</t>
  </si>
  <si>
    <t>0389864</t>
  </si>
  <si>
    <t>秩父ジュニアユースフットボールクラブＭＵＳＡＳＨＩ</t>
  </si>
  <si>
    <t>チチブジュニアユースフットボールクラブムサシ</t>
  </si>
  <si>
    <t>chichibujyuniayu-sufuttobo-rukurabumusashi</t>
  </si>
  <si>
    <t>0390002</t>
  </si>
  <si>
    <t>ジョイフルフットボールクラブ</t>
  </si>
  <si>
    <t>JOYFUL FC</t>
  </si>
  <si>
    <t>0390697</t>
  </si>
  <si>
    <t>川口キャッツアイ</t>
  </si>
  <si>
    <t>カワグチキャッツアイ</t>
  </si>
  <si>
    <t>KawaguchiCatseye</t>
  </si>
  <si>
    <t>0392745</t>
  </si>
  <si>
    <t>春蹴団</t>
  </si>
  <si>
    <t>シュンシュウダン</t>
  </si>
  <si>
    <t>SYUNSYUDAN</t>
  </si>
  <si>
    <t>0392756</t>
  </si>
  <si>
    <t>ＢＲＥＡＫＥＲＳ　ＦＯＯＴＢＡＬＬ　ＣＬＵＢ</t>
  </si>
  <si>
    <t>ブレーカーズフットボールクラブ</t>
  </si>
  <si>
    <t>BREAKERS FOOTBALL CLUB</t>
  </si>
  <si>
    <t>0392767</t>
  </si>
  <si>
    <t>Ｉ．Ｐ．Ｂ</t>
  </si>
  <si>
    <t>アイピィビィ</t>
  </si>
  <si>
    <t>0392891</t>
  </si>
  <si>
    <t>アルドール狭山フットボールクラブ</t>
  </si>
  <si>
    <t>アルドールサヤマフットボールクラブ</t>
  </si>
  <si>
    <t>Ardor Sayama FC</t>
  </si>
  <si>
    <t>0394118</t>
  </si>
  <si>
    <t>東松山市役所サッカー部</t>
  </si>
  <si>
    <t>ヒガシマツヤマシヤクショサッカーブ</t>
  </si>
  <si>
    <t>higashimatsuyamasiyakusyosakkabu</t>
  </si>
  <si>
    <t>0394286</t>
  </si>
  <si>
    <t>フルモンティーズ</t>
  </si>
  <si>
    <t>fullmontys</t>
  </si>
  <si>
    <t>0394310</t>
  </si>
  <si>
    <t>美杉台トゥギャザー</t>
  </si>
  <si>
    <t>ミスギダイトゥギャザー</t>
  </si>
  <si>
    <t>misugidaitogether</t>
  </si>
  <si>
    <t>0395861</t>
  </si>
  <si>
    <t>ダイナモ川越東ＦＣ</t>
  </si>
  <si>
    <t>ダイナモカワゴエヒガシフットボールクラブ</t>
  </si>
  <si>
    <t>dynamokawagoehigashi</t>
  </si>
  <si>
    <t>0395995</t>
  </si>
  <si>
    <t>川越女子ジュニアサッカークラブ</t>
  </si>
  <si>
    <t>カワゴエジョシジュニアサッカークラブ</t>
  </si>
  <si>
    <t>kawagoe jyoshi Jr soccer club</t>
  </si>
  <si>
    <t>0396615</t>
  </si>
  <si>
    <t>八潮メッツジュニアサッカークラブ</t>
  </si>
  <si>
    <t>ヤシオメッツジュニアサッカークラブ</t>
  </si>
  <si>
    <t>Yashio mets jr soccer club</t>
  </si>
  <si>
    <t>0396749</t>
  </si>
  <si>
    <t>シニア</t>
  </si>
  <si>
    <t>パルスＦＣ</t>
  </si>
  <si>
    <t>パルスフットボールクラブ</t>
  </si>
  <si>
    <t>parusf.c</t>
  </si>
  <si>
    <t>0399876</t>
  </si>
  <si>
    <t>Ｃ・Ｓ・Ｇ</t>
  </si>
  <si>
    <t>シーエスジー</t>
  </si>
  <si>
    <t>csg</t>
  </si>
  <si>
    <t>0401757</t>
  </si>
  <si>
    <t>ＢＬＡＣＫ・ＤＪ</t>
  </si>
  <si>
    <t>ブラックディージェー</t>
  </si>
  <si>
    <t>BLACK DJ</t>
  </si>
  <si>
    <t>0401803</t>
  </si>
  <si>
    <t>南河原中学校サッカー部</t>
  </si>
  <si>
    <t>ミナミカワラチュウガッコウサッカーブ</t>
  </si>
  <si>
    <t>MINAMIKAWARA JHS</t>
  </si>
  <si>
    <t>0401870</t>
  </si>
  <si>
    <t>行田市立行田中学校サッカー部</t>
  </si>
  <si>
    <t>ギョウダシリツギョウダチュウガッコウサッカーブ</t>
  </si>
  <si>
    <t>JFA Jr HIGH SCHOOL FC</t>
  </si>
  <si>
    <t>0401881</t>
  </si>
  <si>
    <t>鴻巣市立川里中学校サッカー部</t>
  </si>
  <si>
    <t>コウノスシリツカワサトチュウガッコウサッカーブ</t>
  </si>
  <si>
    <t>kounosusiritukawasatochuugakkou</t>
  </si>
  <si>
    <t>0401926</t>
  </si>
  <si>
    <t>日高市立高麗川中学校</t>
  </si>
  <si>
    <t>ヒダカシリツコマガワチュウガッコウ</t>
  </si>
  <si>
    <t>hidakasiritukomagawa school</t>
  </si>
  <si>
    <t>0401948</t>
  </si>
  <si>
    <t>埼玉県上尾市立上平中学校</t>
  </si>
  <si>
    <t>サイタマケンアゲオシリツカミヒラチュウガッコウ</t>
  </si>
  <si>
    <t>KAMIHIRA</t>
  </si>
  <si>
    <t>0401959</t>
  </si>
  <si>
    <t>深谷市立深谷中学校</t>
  </si>
  <si>
    <t>フカヤシリツフカヤチュウガッコウ</t>
  </si>
  <si>
    <t>Fukaya JHS FC</t>
  </si>
  <si>
    <t>0401971</t>
  </si>
  <si>
    <t>秩父市立吉田中学校</t>
  </si>
  <si>
    <t>チチブシリツヨシダチュウガッコウ</t>
  </si>
  <si>
    <t>yoshida JH</t>
  </si>
  <si>
    <t>0401982</t>
  </si>
  <si>
    <t>川越市立砂中学校</t>
  </si>
  <si>
    <t>カワゴエシリツスナチュウガッコウ</t>
  </si>
  <si>
    <t>Kawagoe Suna junior high school</t>
  </si>
  <si>
    <t>0401993</t>
  </si>
  <si>
    <t>草加市立新栄中学校</t>
  </si>
  <si>
    <t>ソウカシリツシンエイチュウガッコウ</t>
  </si>
  <si>
    <t>SHINEI JUNIOR HIGH SCHOOL FC</t>
  </si>
  <si>
    <t>0402006</t>
  </si>
  <si>
    <t>ＮＩＣＯＬＳＯＮ</t>
  </si>
  <si>
    <t>ニコルソン</t>
  </si>
  <si>
    <t>nicolson</t>
  </si>
  <si>
    <t>0402736</t>
  </si>
  <si>
    <t>ＮＥＯＳ　Ｆｏｏｔｂａｌｌ　Ｃｌｕｂ</t>
  </si>
  <si>
    <t>ネオスフットボールクラブ</t>
  </si>
  <si>
    <t>neos football club</t>
  </si>
  <si>
    <t>0403546</t>
  </si>
  <si>
    <t>東川口フットボールクラブ・ジュニア</t>
  </si>
  <si>
    <t>ヒガシカワグチフットボールクラブジュニア</t>
  </si>
  <si>
    <t>higashikawaguchifootballclub</t>
  </si>
  <si>
    <t>0403568</t>
  </si>
  <si>
    <t>ＦＣウインズ</t>
  </si>
  <si>
    <t>エフシーウインズ</t>
  </si>
  <si>
    <t>FC WINS</t>
  </si>
  <si>
    <t>0404132</t>
  </si>
  <si>
    <t>熊谷市立富士見中学校</t>
  </si>
  <si>
    <t>クマガヤシリツフジミチュウガッコウ</t>
  </si>
  <si>
    <t>FUJIMI J.H.S SOCCER TEAM</t>
  </si>
  <si>
    <t>0404637</t>
  </si>
  <si>
    <t>草加市立松江中学校</t>
  </si>
  <si>
    <t>ソウカシリツマツエチュウガッコウ</t>
  </si>
  <si>
    <t>SOKA MATSUE FC</t>
  </si>
  <si>
    <t>0405391</t>
  </si>
  <si>
    <t>川越市立山田中学校</t>
  </si>
  <si>
    <t>カワゴエシリツヤマダチュウガッコウ</t>
  </si>
  <si>
    <t>Yamada Junior High School</t>
  </si>
  <si>
    <t>0405414</t>
  </si>
  <si>
    <t>ＣＬＵＢ　ＡＴＬＥＴＩＣＯ　ＡＬＥＧＲＥ</t>
  </si>
  <si>
    <t>クルブ　アトレティコ　アレグレ</t>
  </si>
  <si>
    <t>CLUB ATLETICO ALEGRE</t>
  </si>
  <si>
    <t>0405548</t>
  </si>
  <si>
    <t>フットボールクラブ深谷</t>
  </si>
  <si>
    <t>フットボールクラブフカヤ</t>
  </si>
  <si>
    <t>footballclubfukaya</t>
  </si>
  <si>
    <t>0405582</t>
  </si>
  <si>
    <t>浦和西高校女子</t>
  </si>
  <si>
    <t>ウラワニシコウコウジョシ</t>
  </si>
  <si>
    <t>urawanishikoukoujosi</t>
  </si>
  <si>
    <t>0405661</t>
  </si>
  <si>
    <t>熊谷市立荒川中学校サッカー部</t>
  </si>
  <si>
    <t>クマガヤシリツアラカワチュウガッコウサッカーブ</t>
  </si>
  <si>
    <t>FC ARAKAWA</t>
  </si>
  <si>
    <t>0405773</t>
  </si>
  <si>
    <t>埼玉県　深谷市立　藤沢中学校　サッカー部</t>
  </si>
  <si>
    <t>サイタマケンフカヤシリツフジサワチュウガッコウサッカーブ</t>
  </si>
  <si>
    <t>FUJISAWA JHS SC</t>
  </si>
  <si>
    <t>0405841</t>
  </si>
  <si>
    <t>Ｆｕｔｂｏｌ　Ｃｌｕｂ　Ｃａｎｏ</t>
  </si>
  <si>
    <t>フットボルクルブカーニョ</t>
  </si>
  <si>
    <t>Futbol Club Cano</t>
  </si>
  <si>
    <t>0406279</t>
  </si>
  <si>
    <t>与野シニアＦＣ</t>
  </si>
  <si>
    <t>ヨノシニアＦＣ</t>
  </si>
  <si>
    <t>YONOSENIOR</t>
  </si>
  <si>
    <t>0407663</t>
  </si>
  <si>
    <t>越谷ウィンＳＣ</t>
  </si>
  <si>
    <t>コシガヤウィンエスシー</t>
  </si>
  <si>
    <t>koshigayawinsc</t>
  </si>
  <si>
    <t>0408765</t>
  </si>
  <si>
    <t>川口ミナミＦＣ</t>
  </si>
  <si>
    <t>カワグチミナミエフシー</t>
  </si>
  <si>
    <t>kawaguchi minami fc</t>
  </si>
  <si>
    <t>0408844</t>
  </si>
  <si>
    <t>ＦＣアビリスタ</t>
  </si>
  <si>
    <t>エフシーアビリスタ</t>
  </si>
  <si>
    <t>FC HABILISTA</t>
  </si>
  <si>
    <t>0408934</t>
  </si>
  <si>
    <t>Ｊ－ＦＥＺＮＴＳフットボールクラブ</t>
  </si>
  <si>
    <t>ジェィーフェゾンツフットボールクラブ</t>
  </si>
  <si>
    <t>J-FEZNTS FOOTBALL CLUB</t>
  </si>
  <si>
    <t>0408945</t>
  </si>
  <si>
    <t>レジスタＦＣ</t>
  </si>
  <si>
    <t>レジスタエフシー</t>
  </si>
  <si>
    <t>registafc</t>
  </si>
  <si>
    <t>0409014</t>
  </si>
  <si>
    <t>ネオ・パラ</t>
  </si>
  <si>
    <t>ネオパラ</t>
  </si>
  <si>
    <t>neopara</t>
  </si>
  <si>
    <t>0409430</t>
  </si>
  <si>
    <t>ＦＣ　ＨＵＥＶＯ</t>
  </si>
  <si>
    <t>エフシーウエボ</t>
  </si>
  <si>
    <t>FCHUEVO</t>
  </si>
  <si>
    <t>0409474</t>
  </si>
  <si>
    <t>岩槻フットボールクラブジュニアユース</t>
  </si>
  <si>
    <t>イワツキフットボールクラブジュニアユース</t>
  </si>
  <si>
    <t>iwatsuki football club junior youth</t>
  </si>
  <si>
    <t>0409823</t>
  </si>
  <si>
    <t>ＮＰＯ法人　ＳＨＩＲＡＯＫＡ　Ｋ’ｓフットボールクラブ</t>
  </si>
  <si>
    <t>エヌピーオーホージンシラオカケーズフットボールクラブ</t>
  </si>
  <si>
    <t>npo shiraoka k's football club</t>
  </si>
  <si>
    <t>0409834</t>
  </si>
  <si>
    <t>Ｒａｙｕｒｅｓ☆Ｃａｐ．ＦＣ</t>
  </si>
  <si>
    <t>レユール　キャップ　フットボールクラブ</t>
  </si>
  <si>
    <t>rayures cap.footballclub</t>
  </si>
  <si>
    <t>0409856</t>
  </si>
  <si>
    <t>Ｆｕｔｅｂｏｌ　Ｃｌｕｂｅ　ｄｏ　ＰＡＲＣＥＩＲＯ　Ｊｒユース</t>
  </si>
  <si>
    <t>フッチボウクルブドゥパルセイロジュニアユース</t>
  </si>
  <si>
    <t>Futebol Clube do PARCEIRO Jr Youth</t>
  </si>
  <si>
    <t>0409867</t>
  </si>
  <si>
    <t>ＶＩＴＯＲＩＡ　ＫＡＭＵＩ　ジュニアユース</t>
  </si>
  <si>
    <t>ビトーリアカムイジュニアユース</t>
  </si>
  <si>
    <t>VITORIA KAMUI Jr youth</t>
  </si>
  <si>
    <t>0409889</t>
  </si>
  <si>
    <t>ＦＣ南本庄</t>
  </si>
  <si>
    <t>エフシーミナミホンジョウ</t>
  </si>
  <si>
    <t>fcminamihonnjyo</t>
  </si>
  <si>
    <t>0411433</t>
  </si>
  <si>
    <t>深谷球社会</t>
  </si>
  <si>
    <t>フカヤキュウシャカイ</t>
  </si>
  <si>
    <t>fukaya kyuusyakai</t>
  </si>
  <si>
    <t>0411455</t>
  </si>
  <si>
    <t>行田ＦＣ</t>
  </si>
  <si>
    <t>ギョウダエフシー</t>
  </si>
  <si>
    <t>gyodafc</t>
  </si>
  <si>
    <t>0411590</t>
  </si>
  <si>
    <t>ペルナールＳＣ</t>
  </si>
  <si>
    <t>ペルナールサッカークラブ</t>
  </si>
  <si>
    <t>pernar sc</t>
  </si>
  <si>
    <t>0414852</t>
  </si>
  <si>
    <t>Ｎ．Ｓ．ＳＡＩＴＡＭＡ１９８５</t>
  </si>
  <si>
    <t>エヌエスサイタマイチキュウハチゴ</t>
  </si>
  <si>
    <t>N.S.SAITAMA1985</t>
  </si>
  <si>
    <t>0415729</t>
  </si>
  <si>
    <t>0415774</t>
  </si>
  <si>
    <t>ＰＯＲＴＥＲＯ‐ＮＩＶＥ</t>
  </si>
  <si>
    <t>ポルテロニーベ</t>
  </si>
  <si>
    <t>PORTERO-NIVE</t>
  </si>
  <si>
    <t>0415864</t>
  </si>
  <si>
    <t>エスペランサ　サテライト</t>
  </si>
  <si>
    <t>ESPERANZA SATELLITE</t>
  </si>
  <si>
    <t>0415943</t>
  </si>
  <si>
    <t>秩父市役所サッカー部</t>
  </si>
  <si>
    <t>チチブシヤクショサッカーブ</t>
  </si>
  <si>
    <t>CHICHIBU CITYHALL FOOTBALL CLUB</t>
  </si>
  <si>
    <t>0416034</t>
  </si>
  <si>
    <t>埼玉県立南稜高等学校女子サッカー部</t>
  </si>
  <si>
    <t>サイタマケンリツナンリョウコウトウガッコウジョシサッカーブ</t>
  </si>
  <si>
    <t>Nanryo Girl's FC</t>
  </si>
  <si>
    <t>0417046</t>
  </si>
  <si>
    <t>浦和一女サッカー部</t>
  </si>
  <si>
    <t>ウラワイチジョサッカーブ</t>
  </si>
  <si>
    <t>URAWA ICHIJO FC</t>
  </si>
  <si>
    <t>0417068</t>
  </si>
  <si>
    <t>0417169</t>
  </si>
  <si>
    <t>長栄フットボールクラブ</t>
  </si>
  <si>
    <t>チョウエイフットボールクラブ</t>
  </si>
  <si>
    <t>CHOEI FOOTBALL CLUB</t>
  </si>
  <si>
    <t>0417259</t>
  </si>
  <si>
    <t>初雁武蔵野ＳＣ</t>
  </si>
  <si>
    <t>ハツカリムサシノエスシー</t>
  </si>
  <si>
    <t>HATSUKARI MUSASHINO SC</t>
  </si>
  <si>
    <t>0417260</t>
  </si>
  <si>
    <t>桜サッカースポーツ少年団</t>
  </si>
  <si>
    <t>サクラサッカースポーツショウネンダン</t>
  </si>
  <si>
    <t>sakura soccer sports shounenndann</t>
  </si>
  <si>
    <t>0417282</t>
  </si>
  <si>
    <t>越谷市立武蔵野中学校</t>
  </si>
  <si>
    <t>コシガヤシリツムサシノチュウガッコウ</t>
  </si>
  <si>
    <t>MUSASHINO JUNIOR HIGH SCHOOL</t>
  </si>
  <si>
    <t>0417855</t>
  </si>
  <si>
    <t>埼玉県坂戸市立浅羽野中学校</t>
  </si>
  <si>
    <t>サイタマケンサカドシリツアサバノチュウガッコウ</t>
  </si>
  <si>
    <t>ASABANO FOOTBALL TEAM</t>
  </si>
  <si>
    <t>0417877</t>
  </si>
  <si>
    <t>春日部共栄中学校</t>
  </si>
  <si>
    <t>カスカベキョウエイチュウガッコウ</t>
  </si>
  <si>
    <t>kasukabe kyoei jr high school FC</t>
  </si>
  <si>
    <t>0417888</t>
  </si>
  <si>
    <t>城西川越中学校サッカー部</t>
  </si>
  <si>
    <t>ジョウサイカワゴエチュウガッコウサッカーブ</t>
  </si>
  <si>
    <t>JOSAIKAWAGOE JUNIOR HIGH SCHOOL FC</t>
  </si>
  <si>
    <t>0417912</t>
  </si>
  <si>
    <t>さいたま市立大宮東中学校サッカー部</t>
  </si>
  <si>
    <t>サイタマシリツオオミヤヒガシチュウガッコウサッカーブ</t>
  </si>
  <si>
    <t>OmiyaHigashi Junior High SchoolFC</t>
  </si>
  <si>
    <t>0417934</t>
  </si>
  <si>
    <t>さいたま市立植水中学校</t>
  </si>
  <si>
    <t>サイタマシリツウエミズチュウガッコウ</t>
  </si>
  <si>
    <t>uemizu junior high school</t>
  </si>
  <si>
    <t>0417945</t>
  </si>
  <si>
    <t>加須市立北川辺中学校</t>
  </si>
  <si>
    <t>カゾシリツキタカワベチュウガッコウ</t>
  </si>
  <si>
    <t>Kazoshiritsu Kitakawabe Chugakko</t>
  </si>
  <si>
    <t>0417967</t>
  </si>
  <si>
    <t>武蔵台ＦＣフェニックス</t>
  </si>
  <si>
    <t>ムサシダイエフシーフェニックス</t>
  </si>
  <si>
    <t>MUSASHIDAI FC PHENIX</t>
  </si>
  <si>
    <t>0418722</t>
  </si>
  <si>
    <t>越谷シニアサッカークラブ</t>
  </si>
  <si>
    <t>コシガヤシニアサッカークラブ</t>
  </si>
  <si>
    <t>kosigayaseniorsoccerclub</t>
  </si>
  <si>
    <t>0419060</t>
  </si>
  <si>
    <t>吉見エスカーラＦＣ（Ｓ）</t>
  </si>
  <si>
    <t>ヨシミエスカーラフットボールクラブ</t>
  </si>
  <si>
    <t>YOSHIMI ESCALA FOOTBALL CLUB</t>
  </si>
  <si>
    <t>0419071</t>
  </si>
  <si>
    <t>寄居四十雀サッカークラブ</t>
  </si>
  <si>
    <t>ヨリイシジュウカラサッカークラブ</t>
  </si>
  <si>
    <t>YORII SHIJUUKARA SOCCER CLUB</t>
  </si>
  <si>
    <t>0419082</t>
  </si>
  <si>
    <t>ＦＣ浦和シニア</t>
  </si>
  <si>
    <t>エフシーウラワシニア</t>
  </si>
  <si>
    <t>fc urawa senior</t>
  </si>
  <si>
    <t>0419093</t>
  </si>
  <si>
    <t>熊谷ブーメラン</t>
  </si>
  <si>
    <t>クマガヤブーメラン</t>
  </si>
  <si>
    <t>kumagayaboomerann</t>
  </si>
  <si>
    <t>0419116</t>
  </si>
  <si>
    <t>東松山オールドパワーズ</t>
  </si>
  <si>
    <t>ヒガシマツヤマオールドパワーズ</t>
  </si>
  <si>
    <t>HIGASHIMATUYAMA OP</t>
  </si>
  <si>
    <t>0419127</t>
  </si>
  <si>
    <t>戸田シニアサッカークラブ</t>
  </si>
  <si>
    <t>トダシニアサッカークラブ</t>
  </si>
  <si>
    <t>todaseniorsoccerclub</t>
  </si>
  <si>
    <t>0419138</t>
  </si>
  <si>
    <t>東松山ペレーニアＦＣ</t>
  </si>
  <si>
    <t>ヒガシマツヤマペレーニア</t>
  </si>
  <si>
    <t>higashimatuyamapelenia</t>
  </si>
  <si>
    <t>0419149</t>
  </si>
  <si>
    <t>小川スーパースター・ユナイテッド</t>
  </si>
  <si>
    <t>オガワスーパースターユナイテッド</t>
  </si>
  <si>
    <t>OGAWA SUPERSTAR UNITED</t>
  </si>
  <si>
    <t>0419150</t>
  </si>
  <si>
    <t>川越シニアサッカークラブ</t>
  </si>
  <si>
    <t>カワゴエシニアサッカークラブ</t>
  </si>
  <si>
    <t>kawagoeseniorsoccerclub</t>
  </si>
  <si>
    <t>0419161</t>
  </si>
  <si>
    <t>本庄アイベックス</t>
  </si>
  <si>
    <t>ホンジョウアイベックス</t>
  </si>
  <si>
    <t>honjoibex</t>
  </si>
  <si>
    <t>0419183</t>
  </si>
  <si>
    <t>セレソン所沢シニア</t>
  </si>
  <si>
    <t>セレソントコロザワシニア</t>
  </si>
  <si>
    <t>sele??o Tokorozawa Senior</t>
  </si>
  <si>
    <t>0419194</t>
  </si>
  <si>
    <t>ＮＴＴシニア</t>
  </si>
  <si>
    <t>エヌティティシニア</t>
  </si>
  <si>
    <t>nttsinia</t>
  </si>
  <si>
    <t>0419206</t>
  </si>
  <si>
    <t>川口シニアフットボールクラブ</t>
  </si>
  <si>
    <t>カワグチシニアフットボールクラブ</t>
  </si>
  <si>
    <t>KAWAGUCHI SENIOR FOOTBALL CLUB</t>
  </si>
  <si>
    <t>0419217</t>
  </si>
  <si>
    <t>行田グレイトティット</t>
  </si>
  <si>
    <t>ギョウダグレイトティット</t>
  </si>
  <si>
    <t>GYODAGREATTIT</t>
  </si>
  <si>
    <t>0419228</t>
  </si>
  <si>
    <t>深谷ＳＦＣフェニックス</t>
  </si>
  <si>
    <t>フカヤＳＦＣフェニックス</t>
  </si>
  <si>
    <t>fukayaSFCphenix</t>
  </si>
  <si>
    <t>0419239</t>
  </si>
  <si>
    <t>秩父四十雀サッカークラブ</t>
  </si>
  <si>
    <t>チチブシジュウガラサッカークラブ</t>
  </si>
  <si>
    <t>chichibushizyuugara soccerclub</t>
  </si>
  <si>
    <t>0419240</t>
  </si>
  <si>
    <t>熊谷セントラル蹴毬団</t>
  </si>
  <si>
    <t>クマガヤセントラルケマリダン</t>
  </si>
  <si>
    <t>kumagayacentralkemaridan</t>
  </si>
  <si>
    <t>0419251</t>
  </si>
  <si>
    <t>東春７２シニア</t>
  </si>
  <si>
    <t>トウシュン７２シニア</t>
  </si>
  <si>
    <t>Toushun72Senior</t>
  </si>
  <si>
    <t>0419262</t>
  </si>
  <si>
    <t>ジョイファーストめぬま</t>
  </si>
  <si>
    <t>ジョイファーストメヌマ</t>
  </si>
  <si>
    <t>joyfirstmenuma</t>
  </si>
  <si>
    <t>0419318</t>
  </si>
  <si>
    <t>草加ジュニアフットボールクラブプライマリー</t>
  </si>
  <si>
    <t>ソウカジュニアフットボールクラブプライマリー</t>
  </si>
  <si>
    <t>sokajuniorfootballclubprimary</t>
  </si>
  <si>
    <t>0419329</t>
  </si>
  <si>
    <t>鴻巣ＵＮＩＴＥＤ</t>
  </si>
  <si>
    <t>コウノスユナイテッド</t>
  </si>
  <si>
    <t>konosuunited</t>
  </si>
  <si>
    <t>0419330</t>
  </si>
  <si>
    <t>蕨シニアサッカークラブ</t>
  </si>
  <si>
    <t>ワラビシニアサッカークラブ</t>
  </si>
  <si>
    <t>warabi senior soccer club</t>
  </si>
  <si>
    <t>0419587</t>
  </si>
  <si>
    <t>上尾ＮＥＯｆｏｏｔｂａｌｌｃｌｕｂ</t>
  </si>
  <si>
    <t>アゲオネオフットボールクラブ</t>
  </si>
  <si>
    <t>ageoneofootballclub</t>
  </si>
  <si>
    <t>0419688</t>
  </si>
  <si>
    <t>大宮シニアＦＣ</t>
  </si>
  <si>
    <t>オオミヤシニアエフシー</t>
  </si>
  <si>
    <t>omiya senior FC</t>
  </si>
  <si>
    <t>0419723</t>
  </si>
  <si>
    <t>開智中学高等学校一貫部</t>
  </si>
  <si>
    <t>カイチチュウガクコウトウガッコウイッカンブ</t>
  </si>
  <si>
    <t>kaichi junior and senior high school</t>
  </si>
  <si>
    <t>0420039</t>
  </si>
  <si>
    <t>所沢市立富岡中学校</t>
  </si>
  <si>
    <t>トコロザワシリツトミオカチユウガツコウ</t>
  </si>
  <si>
    <t>TOKOROZAWA TOMIOKA JUNIOR HIGH SCHOOL FC</t>
  </si>
  <si>
    <t>0420769</t>
  </si>
  <si>
    <t>埼玉県草加市立花栗中学校</t>
  </si>
  <si>
    <t>サイタマケンソウカシリツハナグリチュウガッコウ</t>
  </si>
  <si>
    <t>SOKA HANAGURI J.H.S</t>
  </si>
  <si>
    <t>0421782</t>
  </si>
  <si>
    <t>埼玉平成中学校</t>
  </si>
  <si>
    <t>サイタマヘイセイチュウガッコウ</t>
  </si>
  <si>
    <t>SAITAMAHEISEI JUNIOR HIGH SCHOOL</t>
  </si>
  <si>
    <t>0422053</t>
  </si>
  <si>
    <t>埼玉県立大学　サッカー部</t>
  </si>
  <si>
    <t>サイタマケンリツダイガクサッカーブ</t>
  </si>
  <si>
    <t>saitamakennritudaigakusakka-bu</t>
  </si>
  <si>
    <t>0422895</t>
  </si>
  <si>
    <t>ＥＮＤＬＥＳＳ　Ｆ．Ｃ．</t>
  </si>
  <si>
    <t>エンドレスフットボールクラブ</t>
  </si>
  <si>
    <t>ENDLESS Football Club</t>
  </si>
  <si>
    <t>0424493</t>
  </si>
  <si>
    <t>ＢｕｓｔＡｌｉｅｎｓ</t>
  </si>
  <si>
    <t>バストエイリアンズ</t>
  </si>
  <si>
    <t>BustAlines</t>
  </si>
  <si>
    <t>0424853</t>
  </si>
  <si>
    <t>ローズフットボールクラブ</t>
  </si>
  <si>
    <t>ROSE FC</t>
  </si>
  <si>
    <t>0424965</t>
  </si>
  <si>
    <t>桜蹴</t>
  </si>
  <si>
    <t>オウシュウ</t>
  </si>
  <si>
    <t>oushuu</t>
  </si>
  <si>
    <t>0425090</t>
  </si>
  <si>
    <t>0425528</t>
  </si>
  <si>
    <t>見沼フットボールクラブ</t>
  </si>
  <si>
    <t>ミヌマフットボールクラブ</t>
  </si>
  <si>
    <t>MINUMA FC</t>
  </si>
  <si>
    <t>0425832</t>
  </si>
  <si>
    <t>ＥＳＰＯＲＴＥ　ＣＬＵＢＥ　ＪＯＧＡＤＯＲ</t>
  </si>
  <si>
    <t>エスポルチクルーベジョガドール</t>
  </si>
  <si>
    <t>ESPORTECLUBEJOGADOR</t>
  </si>
  <si>
    <t>0425887</t>
  </si>
  <si>
    <t>0425898</t>
  </si>
  <si>
    <t>ＧＲＡＮＤＥ　ＦＯＯＴＢＡＬＬ　ＣＬＵＢ</t>
  </si>
  <si>
    <t>グランデフットボールクラブ</t>
  </si>
  <si>
    <t>GRANDE FOOTABALL CLUB</t>
  </si>
  <si>
    <t>0425900</t>
  </si>
  <si>
    <t>１ＦＣ川越水上公園</t>
  </si>
  <si>
    <t>ワンエフシーカワゴエスイジョウコウエン</t>
  </si>
  <si>
    <t>1FCKAWAGOESUIJOKOEN</t>
  </si>
  <si>
    <t>0425911</t>
  </si>
  <si>
    <t>越谷シリウスフットボールクラブジュニアユース</t>
  </si>
  <si>
    <t>コシガヤシリウスフットボールクラブジュニアユース</t>
  </si>
  <si>
    <t>KOSHIGAYA SIRIUS FOOTBALL CLUB JUNIOR YOUTH</t>
  </si>
  <si>
    <t>0425922</t>
  </si>
  <si>
    <t>バルカン上尾</t>
  </si>
  <si>
    <t>バルカンアゲオ</t>
  </si>
  <si>
    <t>valcanageo</t>
  </si>
  <si>
    <t>0426181</t>
  </si>
  <si>
    <t>その他(第3種)</t>
  </si>
  <si>
    <t>ＦＣヴィスタ都幾ジュニアユース</t>
  </si>
  <si>
    <t>エフシイヴィスタトキジュニアユース</t>
  </si>
  <si>
    <t>FC VISTAS TOKI</t>
  </si>
  <si>
    <t>0427115</t>
  </si>
  <si>
    <t>鶴ヶ島サッカークラブ</t>
  </si>
  <si>
    <t>ツルガシマサッカークラブ</t>
  </si>
  <si>
    <t>tsurugashima soccerclub</t>
  </si>
  <si>
    <t>0427159</t>
  </si>
  <si>
    <t>ＦＣ　ソウル　トコロザワ</t>
  </si>
  <si>
    <t>エフシーソウルトコロザワ</t>
  </si>
  <si>
    <t>FC SOUL TOKOROZAWA</t>
  </si>
  <si>
    <t>0427272</t>
  </si>
  <si>
    <t>0428712</t>
  </si>
  <si>
    <t>DAITO BUNKA UNIVERSITY WOMAN FOOTBALL CLUB</t>
  </si>
  <si>
    <t>0431570</t>
  </si>
  <si>
    <t>熊谷ニューセントラルＦＣ</t>
  </si>
  <si>
    <t>クマガヤニューセントラルフットボールクラブ</t>
  </si>
  <si>
    <t>KUMAGAYA NEW CENTRAL FOOTBALL CLUB</t>
  </si>
  <si>
    <t>0432021</t>
  </si>
  <si>
    <t>秩父サッカークラブ</t>
  </si>
  <si>
    <t>チチブサッカークラブ</t>
  </si>
  <si>
    <t>chichibusoccerclub</t>
  </si>
  <si>
    <t>0432032</t>
  </si>
  <si>
    <t>ＦＣフレンズ</t>
  </si>
  <si>
    <t>エフシーフレンズ</t>
  </si>
  <si>
    <t>FCFRIENDS</t>
  </si>
  <si>
    <t>0432054</t>
  </si>
  <si>
    <t>Ｆ．Ｃ．Ｋ’Ｓ</t>
  </si>
  <si>
    <t>エフシーケイズ</t>
  </si>
  <si>
    <t>fcks</t>
  </si>
  <si>
    <t>0432087</t>
  </si>
  <si>
    <t>ＦＣ風雅</t>
  </si>
  <si>
    <t>エフシーフウガ</t>
  </si>
  <si>
    <t>FC FUGA</t>
  </si>
  <si>
    <t>0432100</t>
  </si>
  <si>
    <t>Ｑたまズ</t>
  </si>
  <si>
    <t>キュウタマズ</t>
  </si>
  <si>
    <t>q-tama's</t>
  </si>
  <si>
    <t>0432111</t>
  </si>
  <si>
    <t>ＡＣ　ＪＵＬＥＳ　ＲＩＭＥＴ</t>
  </si>
  <si>
    <t>エーシージュールリメ</t>
  </si>
  <si>
    <t>AC JULES RIMET</t>
  </si>
  <si>
    <t>0432122</t>
  </si>
  <si>
    <t>山村国際高等学校</t>
  </si>
  <si>
    <t>ヤマムラコクサイコウトウガッコウ</t>
  </si>
  <si>
    <t>YAMAMURAKOKUSAI</t>
  </si>
  <si>
    <t>0433189</t>
  </si>
  <si>
    <t>安行フットボールクラブ</t>
  </si>
  <si>
    <t>アンギョウフットボールクラブ</t>
  </si>
  <si>
    <t>angyofc</t>
  </si>
  <si>
    <t>0433718</t>
  </si>
  <si>
    <t>ＦＣチベッタ</t>
  </si>
  <si>
    <t>エフシーチベッタ</t>
  </si>
  <si>
    <t>F.C.CIVETTA</t>
  </si>
  <si>
    <t>0433729</t>
  </si>
  <si>
    <t>ＮＫＦＣ</t>
  </si>
  <si>
    <t>エヌケーエフシー</t>
  </si>
  <si>
    <t>NKFC</t>
  </si>
  <si>
    <t>0433730</t>
  </si>
  <si>
    <t>さいたま市立浦和高等学校女子サッカー部</t>
  </si>
  <si>
    <t>サイタマシリツウラワコウトウガッコウジョシサッカーブ</t>
  </si>
  <si>
    <t>saitama municipal urawa high school jyoshi soccer club</t>
  </si>
  <si>
    <t>0434337</t>
  </si>
  <si>
    <t>新明シニアサッカークラブ</t>
  </si>
  <si>
    <t>シンメイシニアサッカークラブ</t>
  </si>
  <si>
    <t>Shinmei senior  SC</t>
  </si>
  <si>
    <t>0434360</t>
  </si>
  <si>
    <t>妻沼西中学校</t>
  </si>
  <si>
    <t>メヌマニシチュウガッコウ</t>
  </si>
  <si>
    <t>MENUMANISHICHUUGATTKOU</t>
  </si>
  <si>
    <t>0434720</t>
  </si>
  <si>
    <t>大利根中学校</t>
  </si>
  <si>
    <t>オオトネチュウガッコウ</t>
  </si>
  <si>
    <t>OHTONE</t>
  </si>
  <si>
    <t>0434753</t>
  </si>
  <si>
    <t>蓮田南中学校サッカー部</t>
  </si>
  <si>
    <t>ハスダミナミチュウガッコウサッカーブ</t>
  </si>
  <si>
    <t>HASUDAMINAMI JUNIOR HIGH SCHOOL</t>
  </si>
  <si>
    <t>0434764</t>
  </si>
  <si>
    <t>小鹿野中学校サッカー部</t>
  </si>
  <si>
    <t>オガノチュウガッコウサッカーブ</t>
  </si>
  <si>
    <t>ogano jh fc</t>
  </si>
  <si>
    <t>0434775</t>
  </si>
  <si>
    <t>入間郡毛呂山町立川角中学校サッカー部</t>
  </si>
  <si>
    <t>イルマグンモロヤマチョウリツカワカドチュウガッコウサッカーブ</t>
  </si>
  <si>
    <t>KAWAKADO JUNIOR HIGH SCHOOL FC</t>
  </si>
  <si>
    <t>0434955</t>
  </si>
  <si>
    <t>狭山市立入間川中学校</t>
  </si>
  <si>
    <t>サヤマシリツイルマガワチュウガッコウ</t>
  </si>
  <si>
    <t>GAWA FC</t>
  </si>
  <si>
    <t>0434966</t>
  </si>
  <si>
    <t>所沢市立所沢中学校サッカー部</t>
  </si>
  <si>
    <t>トコロザワシリツトコロザワチュウガッコウサッカーブ</t>
  </si>
  <si>
    <t>TOKOROZAWA  JUNIOR  HIGH  SCHOOL  FC</t>
  </si>
  <si>
    <t>0434977</t>
  </si>
  <si>
    <t>志木市立宗岡第二中学校</t>
  </si>
  <si>
    <t>シキシリツムネオカダイニチュガッコウ</t>
  </si>
  <si>
    <t>MUNEOKADAINI  JUNIOR HIGH SCHOOL FC</t>
  </si>
  <si>
    <t>0435035</t>
  </si>
  <si>
    <t>私立　花咲徳栄高等学校</t>
  </si>
  <si>
    <t>シリツハナサキトクハルコウトウガッコウ</t>
  </si>
  <si>
    <t>hanasakitokuharu</t>
  </si>
  <si>
    <t>0435349</t>
  </si>
  <si>
    <t>尚美学園大学女子サッカー部</t>
  </si>
  <si>
    <t>ショウビガクエンダイガクジョシサッカーブ</t>
  </si>
  <si>
    <t>SHOBI UNIVERCITY</t>
  </si>
  <si>
    <t>0435619</t>
  </si>
  <si>
    <t>ＨＦＣスポーツ少年団</t>
  </si>
  <si>
    <t>エイチエフシースポーツショウネンダン</t>
  </si>
  <si>
    <t>HFCSS</t>
  </si>
  <si>
    <t>0436171</t>
  </si>
  <si>
    <t>ＦＣ　ＬＩＥＮ</t>
  </si>
  <si>
    <t>エフシーリアン</t>
  </si>
  <si>
    <t>fc lien</t>
  </si>
  <si>
    <t>0436586</t>
  </si>
  <si>
    <t>0437329</t>
  </si>
  <si>
    <t>防衛医科大学校サッカー部</t>
  </si>
  <si>
    <t>ボウエイイカダイガッコウサッカーブ</t>
  </si>
  <si>
    <t>National Defense Medical College Soccer Club</t>
  </si>
  <si>
    <t>0437374</t>
  </si>
  <si>
    <t>八潮シニアＦＣ</t>
  </si>
  <si>
    <t>ヤシオシニアエフシー</t>
  </si>
  <si>
    <t>YASHIOSHINIAFC</t>
  </si>
  <si>
    <t>0437846</t>
  </si>
  <si>
    <t>細田学園高等学校サッカー部</t>
  </si>
  <si>
    <t>ホソダガクエンコウトウガッコウサッカーブ</t>
  </si>
  <si>
    <t>hosodagakuen</t>
  </si>
  <si>
    <t>0438566</t>
  </si>
  <si>
    <t>その他(第1種)</t>
  </si>
  <si>
    <t>埼玉医科大学サッカー部</t>
  </si>
  <si>
    <t>サイタマイカダイガクサッカーブ</t>
  </si>
  <si>
    <t>saitama medical university soccer club</t>
  </si>
  <si>
    <t>0439275</t>
  </si>
  <si>
    <t>チ－ム　ぬれせん</t>
  </si>
  <si>
    <t>チームヌレセン</t>
  </si>
  <si>
    <t>teamnuresen</t>
  </si>
  <si>
    <t>0439567</t>
  </si>
  <si>
    <t>越谷シリウスフットボールクラブ</t>
  </si>
  <si>
    <t>コシガヤシリウスフットボールクラブ</t>
  </si>
  <si>
    <t>KOSHIGAYA SIRIUS FOOTBALL CLUB</t>
  </si>
  <si>
    <t>0440693</t>
  </si>
  <si>
    <t>Ｍ・Ｓ・Ｃサッカークラブ</t>
  </si>
  <si>
    <t>エムエスシーサッカークラブ</t>
  </si>
  <si>
    <t>mscsoccerclub</t>
  </si>
  <si>
    <t>0440761</t>
  </si>
  <si>
    <t>プログレッソサッカークラブ</t>
  </si>
  <si>
    <t xml:space="preserve">progresso </t>
  </si>
  <si>
    <t>0440828</t>
  </si>
  <si>
    <t>ＦＣ田島</t>
  </si>
  <si>
    <t>エフシータジマ</t>
  </si>
  <si>
    <t>fctajima</t>
  </si>
  <si>
    <t>0441100</t>
  </si>
  <si>
    <t>セレブロＦＣジュニアユース</t>
  </si>
  <si>
    <t>セレブロフットボールクラブジュニアユース</t>
  </si>
  <si>
    <t>CERE-BRO FC Junor youth</t>
  </si>
  <si>
    <t>0441627</t>
  </si>
  <si>
    <t>川越Ｊｒサッカークラブ</t>
  </si>
  <si>
    <t>カワゴエジュニアサッカークラブ</t>
  </si>
  <si>
    <t>KAWAGOE JUNIOR SOCCER CLUB</t>
  </si>
  <si>
    <t>0441661</t>
  </si>
  <si>
    <t>ＦＣ　ＫＡＳＵＫＡＢＥ</t>
  </si>
  <si>
    <t>エフシイカスカベ</t>
  </si>
  <si>
    <t>FC KASUKABE</t>
  </si>
  <si>
    <t>0441706</t>
  </si>
  <si>
    <t>ＦＣ八潮ジュニアユース</t>
  </si>
  <si>
    <t>エフシーヤシオジュニアユース</t>
  </si>
  <si>
    <t>FCyashio</t>
  </si>
  <si>
    <t>0441728</t>
  </si>
  <si>
    <t>ＦＣ熊谷ＰＲＥＣＩＯＳＡ</t>
  </si>
  <si>
    <t>エフシークマガヤプレシオッサ</t>
  </si>
  <si>
    <t>FC KUMAGAYA PRECIOSA</t>
  </si>
  <si>
    <t>0441751</t>
  </si>
  <si>
    <t>越谷レディースファミリー</t>
  </si>
  <si>
    <t>コシガヤレディースファミリー</t>
  </si>
  <si>
    <t xml:space="preserve">koshigaya lady`s family </t>
  </si>
  <si>
    <t>0441829</t>
  </si>
  <si>
    <t>大宮ＦＣエンジェルス０５</t>
  </si>
  <si>
    <t>オオミヤエフシーエンジェルス０５</t>
  </si>
  <si>
    <t>oomiyaFCangels05</t>
  </si>
  <si>
    <t>0441852</t>
  </si>
  <si>
    <t>タルタルーガフットボールクラブ</t>
  </si>
  <si>
    <t>TARTARUGA FOOTBALL CLUB</t>
  </si>
  <si>
    <t>0442695</t>
  </si>
  <si>
    <t>ＦＣ　ａｒｃｏ　ｉｒｉｓ　ｍ</t>
  </si>
  <si>
    <t>フットボールクラブアルコイリス</t>
  </si>
  <si>
    <t>fc arco iris m</t>
  </si>
  <si>
    <t>0442718</t>
  </si>
  <si>
    <t>神根フットボールクラブ</t>
  </si>
  <si>
    <t>カミネフットボールクラブ</t>
  </si>
  <si>
    <t>KAMINEFOOTBALLCLUB</t>
  </si>
  <si>
    <t>0442730</t>
  </si>
  <si>
    <t>吉見ＳＭＣサッカースポーツ少年団</t>
  </si>
  <si>
    <t>ヨシミエスエムシーサッカースポーツショウネンダン</t>
  </si>
  <si>
    <t>yoshimismcsoccersuportssyounenndann</t>
  </si>
  <si>
    <t>0442741</t>
  </si>
  <si>
    <t>東松山ペレーニアフットボールクラブ　ジュニア</t>
  </si>
  <si>
    <t>ヒガシマツヤマペレーニアフットボールクラブ　ジュニア</t>
  </si>
  <si>
    <t>higashimatsuyama pelenia football club jr</t>
  </si>
  <si>
    <t>0442774</t>
  </si>
  <si>
    <t>エースサッカークラブ</t>
  </si>
  <si>
    <t>ACE  soccer  club</t>
  </si>
  <si>
    <t>0443090</t>
  </si>
  <si>
    <t>Ｏ．Ｓ　ＲＡＶＯＮＡ</t>
  </si>
  <si>
    <t>オーエスラボーナ</t>
  </si>
  <si>
    <t>o.s Ravona</t>
  </si>
  <si>
    <t>0444417</t>
  </si>
  <si>
    <t>吉見ＴフレッサＦ．Ｃ．</t>
  </si>
  <si>
    <t>ヨシミティーフレッサフットボールクラブ</t>
  </si>
  <si>
    <t>0445036</t>
  </si>
  <si>
    <t>飯能ＫＡＴＯＨ．ＦＣ</t>
  </si>
  <si>
    <t>ハンノウカトウエフシー</t>
  </si>
  <si>
    <t>hannnoukatohefusi</t>
  </si>
  <si>
    <t>0446295</t>
  </si>
  <si>
    <t>ＧＥＮＩＯ</t>
  </si>
  <si>
    <t>ジェニオ</t>
  </si>
  <si>
    <t>GENIO</t>
  </si>
  <si>
    <t>0446385</t>
  </si>
  <si>
    <t>urawajitsugyougakuenkoutougakkou</t>
  </si>
  <si>
    <t>0446677</t>
  </si>
  <si>
    <t>草加市立栄中学校サッカー部</t>
  </si>
  <si>
    <t>ソウカシリツサカエチュウガッコウサッカーブ</t>
  </si>
  <si>
    <t>SOKA SAKAE JUNIOR HIGH SCHOOL TEAM</t>
  </si>
  <si>
    <t>0447050</t>
  </si>
  <si>
    <t>ケイアイ　ラッフィナート</t>
  </si>
  <si>
    <t>Keiai raffinato</t>
  </si>
  <si>
    <t>0447588</t>
  </si>
  <si>
    <t>さいたま市立大宮西中学校</t>
  </si>
  <si>
    <t>サイタマシリツオオミヤニシチュウガッコウ</t>
  </si>
  <si>
    <t>SAITAMASIRITUOOMIYANISITYUUGAKKOU</t>
  </si>
  <si>
    <t>0447959</t>
  </si>
  <si>
    <t>秩父市立尾田蒔中学校サッカー部</t>
  </si>
  <si>
    <t>チチブシリツオダマキチュウガッコウサッカーブ</t>
  </si>
  <si>
    <t>odamaki jhs</t>
  </si>
  <si>
    <t>0448893</t>
  </si>
  <si>
    <t>ふじみ野市立葦原中学校</t>
  </si>
  <si>
    <t>フジミノシリツアシハラチュウガッコウ</t>
  </si>
  <si>
    <t>FUJIMINO ASHIHARA JUNIOR HIGH SCHOOL</t>
  </si>
  <si>
    <t>0448938</t>
  </si>
  <si>
    <t>川口市立幸並中学校サッカー部</t>
  </si>
  <si>
    <t>カワグチシリツサチナミチュウガッコウサッカーブ</t>
  </si>
  <si>
    <t>KAWAGUCHI SACHINAMI JUNIOR HIGI SCHOOL FC</t>
  </si>
  <si>
    <t>0449232</t>
  </si>
  <si>
    <t>鴻巣南中学校サッカー部</t>
  </si>
  <si>
    <t>コウノスミナミチュウガッコウサッカーブ</t>
  </si>
  <si>
    <t>Konosu Minami Junior High School FC</t>
  </si>
  <si>
    <t>0449243</t>
  </si>
  <si>
    <t>埼玉県立所沢高等学校女子サッカー部</t>
  </si>
  <si>
    <t>サイタマケンリツトコロザワコウトウガッコウジョシサッカーブ</t>
  </si>
  <si>
    <t>tokorozawa high school girls soccer club</t>
  </si>
  <si>
    <t>0449399</t>
  </si>
  <si>
    <t>草加市立青柳中学校サッカー部</t>
  </si>
  <si>
    <t>ソウカシリツアオヤギチュウガッコウサッカーブ</t>
  </si>
  <si>
    <t xml:space="preserve">soka aoyagi junior high school </t>
  </si>
  <si>
    <t>0450762</t>
  </si>
  <si>
    <t>草加市立川柳中学校</t>
  </si>
  <si>
    <t>ソウカシリツカワヤギチュウガッコウ</t>
  </si>
  <si>
    <t>KAWAYAGI JHS</t>
  </si>
  <si>
    <t>0450920</t>
  </si>
  <si>
    <t>草加フットボールクラブ・アルファー</t>
  </si>
  <si>
    <t>ソウカフットボールクラブアルファー</t>
  </si>
  <si>
    <t>SOKA FC ALPHA</t>
  </si>
  <si>
    <t>0454182</t>
  </si>
  <si>
    <t>ＦＣ　Ｉｒｉｓ</t>
  </si>
  <si>
    <t>エフシーアイリス</t>
  </si>
  <si>
    <t>FC Iris</t>
  </si>
  <si>
    <t>0454294</t>
  </si>
  <si>
    <t>ＦＣレッドスコアーズ</t>
  </si>
  <si>
    <t>エフシーレッドスコアーズ</t>
  </si>
  <si>
    <t>fcredscores</t>
  </si>
  <si>
    <t>0454351</t>
  </si>
  <si>
    <t>白岡ＳＣＬ</t>
  </si>
  <si>
    <t>シラオカエスシーエル</t>
  </si>
  <si>
    <t>shiraokascl</t>
  </si>
  <si>
    <t>0455194</t>
  </si>
  <si>
    <t>ＦＣ　Ｃｏｉｃｏｑ</t>
  </si>
  <si>
    <t>エフシーコイコック</t>
  </si>
  <si>
    <t>FC Coicoq</t>
  </si>
  <si>
    <t>0455587</t>
  </si>
  <si>
    <t>山村学園高等学校サッカー部</t>
  </si>
  <si>
    <t>ヤマムラガクエンコウトウガッコウサッカーブ</t>
  </si>
  <si>
    <t>yamamuragakuenkoutougakkousakkabu</t>
  </si>
  <si>
    <t>0455688</t>
  </si>
  <si>
    <t>ＦＥＬＥＺＡ　ＦＯＯＴＢＡＬＬ　ＣＬＵＢ</t>
  </si>
  <si>
    <t>フェレザフットボールクラブ</t>
  </si>
  <si>
    <t>FELEZA FOOTBALL CLUB</t>
  </si>
  <si>
    <t>0456139</t>
  </si>
  <si>
    <t>ＳＳ　ＣＡＮＴＥＲＡ</t>
  </si>
  <si>
    <t>エスエスカンテラ</t>
  </si>
  <si>
    <t>ss cantera</t>
  </si>
  <si>
    <t>0456140</t>
  </si>
  <si>
    <t>ＦＣ小手指</t>
  </si>
  <si>
    <t>エフシーコテサシ</t>
  </si>
  <si>
    <t>FC KOTESASHI</t>
  </si>
  <si>
    <t>0456308</t>
  </si>
  <si>
    <t>ＭＴＰＣ</t>
  </si>
  <si>
    <t>エムティピーシー</t>
  </si>
  <si>
    <t>MTPC</t>
  </si>
  <si>
    <t>0456746</t>
  </si>
  <si>
    <t>都精工ＦＣ（ＭＦＣ）</t>
  </si>
  <si>
    <t>ミヤコセイコウエフシー（エムエフシー）</t>
  </si>
  <si>
    <t>MiyakoseikouFC(MFC)</t>
  </si>
  <si>
    <t>0456780</t>
  </si>
  <si>
    <t>埼玉県立上尾鷹の台高等学校</t>
  </si>
  <si>
    <t>サイタマケンリツアゲオタカノダイコウトウガッコウ</t>
  </si>
  <si>
    <t>saitamakenrituageotakanodaikoutougakkou</t>
  </si>
  <si>
    <t>0457095</t>
  </si>
  <si>
    <t>セレザＦＣ</t>
  </si>
  <si>
    <t>セレザエフシー</t>
  </si>
  <si>
    <t>CEREJA FOOTBALL CLUB</t>
  </si>
  <si>
    <t>0459121</t>
  </si>
  <si>
    <t>白岡総合第一スポーツ少年団</t>
  </si>
  <si>
    <t>シラオカソウゴウダイイチスポーツショウネンダン</t>
  </si>
  <si>
    <t>shiraoka sougou daiichi sports syounendan</t>
  </si>
  <si>
    <t>0459132</t>
  </si>
  <si>
    <t>やまとサッカークラブ</t>
  </si>
  <si>
    <t>ヤマトサッカークラブ</t>
  </si>
  <si>
    <t>YamatoSC</t>
  </si>
  <si>
    <t>0459143</t>
  </si>
  <si>
    <t>稲荷ＦＣ</t>
  </si>
  <si>
    <t>イナリエフシー</t>
  </si>
  <si>
    <t>INARIFC</t>
  </si>
  <si>
    <t>0459345</t>
  </si>
  <si>
    <t>ＦＣレガーラ</t>
  </si>
  <si>
    <t>エフシーレガーラ</t>
  </si>
  <si>
    <t>fc llegara</t>
  </si>
  <si>
    <t>0460101</t>
  </si>
  <si>
    <t>妻沼東中学校</t>
  </si>
  <si>
    <t>メヌマヒガシチュウガッコウ</t>
  </si>
  <si>
    <t>mehigashiFC</t>
  </si>
  <si>
    <t>0460752</t>
  </si>
  <si>
    <t>加須市立加須東中学校</t>
  </si>
  <si>
    <t>カゾシリツカゾヒガシチュウガッコウ</t>
  </si>
  <si>
    <t>KAZOHIGASI  JUNIOR  HIGH  SCHOOL  SOCCER CLUB</t>
  </si>
  <si>
    <t>0460774</t>
  </si>
  <si>
    <t>八潮市立八條中学校</t>
  </si>
  <si>
    <t>ヤシオシリツハチジョウチュウガッコウ</t>
  </si>
  <si>
    <t>YASHIO HACHIJYO HIGH SCHOOL</t>
  </si>
  <si>
    <t>0460785</t>
  </si>
  <si>
    <t>さいたま市立浦和中学校サッカー部</t>
  </si>
  <si>
    <t>サイタマシリツウラワチュウガッコウ</t>
  </si>
  <si>
    <t>MUNICIPAL URAWA JUNIOR HIGH SCHOOL FC</t>
  </si>
  <si>
    <t>0460853</t>
  </si>
  <si>
    <t>0461674</t>
  </si>
  <si>
    <t>本庄東高等学校附属中学校</t>
  </si>
  <si>
    <t>ホンジョウヒガシコウトウガッコウフゾクチュウガッコウ</t>
  </si>
  <si>
    <t>HONJO EAST HIGH SCHOOL JUNIOR HIGH SCHOOL</t>
  </si>
  <si>
    <t>0462057</t>
  </si>
  <si>
    <t>狭山ヶ丘高校女子サッカー部</t>
  </si>
  <si>
    <t>サヤマガオカコウコウジョシサッカーブ</t>
  </si>
  <si>
    <t>sayamagaokakoukoujyosisakka-bu</t>
  </si>
  <si>
    <t>0462619</t>
  </si>
  <si>
    <t>埼玉県三芳町立藤久保中学校サッカー部</t>
  </si>
  <si>
    <t>サイタマケンミヨシチョウリツフジクボチュウガッコウサッカーブ</t>
  </si>
  <si>
    <t>FUJIKIKUBO FC</t>
  </si>
  <si>
    <t>0463373</t>
  </si>
  <si>
    <t>三芳東中学校</t>
  </si>
  <si>
    <t>ミヨシヒガシチュウガッコウ</t>
  </si>
  <si>
    <t>MIYOSHIHIGASHI JHS</t>
  </si>
  <si>
    <t>0463452</t>
  </si>
  <si>
    <t>小鹿野バンビーノユナイテッド</t>
  </si>
  <si>
    <t>オガノバンビーノユナイテッド</t>
  </si>
  <si>
    <t>OGANO BAMBINO UNITED</t>
  </si>
  <si>
    <t>0463766</t>
  </si>
  <si>
    <t>市高クラブ</t>
  </si>
  <si>
    <t>シコウクラブ</t>
  </si>
  <si>
    <t>shikou club</t>
  </si>
  <si>
    <t>0463799</t>
  </si>
  <si>
    <t>フットボールクラブアウル</t>
  </si>
  <si>
    <t>FOOTBALL CLUB OWL</t>
  </si>
  <si>
    <t>0468042</t>
  </si>
  <si>
    <t>加須ジュニアユース</t>
  </si>
  <si>
    <t>カゾジュニアユース</t>
  </si>
  <si>
    <t>KAZO Jr Foot ball club</t>
  </si>
  <si>
    <t>0468053</t>
  </si>
  <si>
    <t>クラブ　レジェンド熊谷</t>
  </si>
  <si>
    <t>クラブレジェンドクマガヤ</t>
  </si>
  <si>
    <t xml:space="preserve">CLUB LEGEND KUMAGAYA </t>
  </si>
  <si>
    <t>0468064</t>
  </si>
  <si>
    <t>faculty</t>
  </si>
  <si>
    <t>0468086</t>
  </si>
  <si>
    <t>大宮ジャックＳＣスポーツ少年団</t>
  </si>
  <si>
    <t>オオミヤジャックエスシースポーツショウネンダン</t>
  </si>
  <si>
    <t>omiya jack sc</t>
  </si>
  <si>
    <t>0468334</t>
  </si>
  <si>
    <t>ＦＣリトルイレブン</t>
  </si>
  <si>
    <t>エフシーリトルイレブン</t>
  </si>
  <si>
    <t>fc littleeleven</t>
  </si>
  <si>
    <t>0468367</t>
  </si>
  <si>
    <t>芝スポーツセンター芝南サッカークラブ</t>
  </si>
  <si>
    <t>シバスポーツセンターシバナンサッカークラブ</t>
  </si>
  <si>
    <t>SHIBANAN Soccer Club</t>
  </si>
  <si>
    <t>0469458</t>
  </si>
  <si>
    <t>ＡＬＡＤ’ＯＲＯ</t>
  </si>
  <si>
    <t>アラディオーロ</t>
  </si>
  <si>
    <t>ALAD'ORO</t>
  </si>
  <si>
    <t>0469481</t>
  </si>
  <si>
    <t>リバティＳＣ</t>
  </si>
  <si>
    <t>リバティエスシー</t>
  </si>
  <si>
    <t>LIBERTY SC</t>
  </si>
  <si>
    <t>0472711</t>
  </si>
  <si>
    <t>あけぼのＦＣ</t>
  </si>
  <si>
    <t>アケボノエフシー</t>
  </si>
  <si>
    <t>akebonofc</t>
  </si>
  <si>
    <t>0473352</t>
  </si>
  <si>
    <t>すみれＦＣ　Ｎｏｒｔｅ　ｊｒ</t>
  </si>
  <si>
    <t>スミレエフシーノルテジュニア</t>
  </si>
  <si>
    <t>Sumire FC Norte jr</t>
  </si>
  <si>
    <t>0473835</t>
  </si>
  <si>
    <t>埼玉県立本庄高等学校</t>
  </si>
  <si>
    <t>サイタマケンリツホンジョウコウトウガッコウ</t>
  </si>
  <si>
    <t>saitamakenrituhonjyoukoukou</t>
  </si>
  <si>
    <t>0474465</t>
  </si>
  <si>
    <t>クマガヤＳＣシニア</t>
  </si>
  <si>
    <t>クマガヤスポーツサッカークラブシニア</t>
  </si>
  <si>
    <t>KUMAGAYASPORTSSOCCERCLUBSENIOA</t>
  </si>
  <si>
    <t>0474825</t>
  </si>
  <si>
    <t>ＦＣ　ＡＳＡＳ　上尾</t>
  </si>
  <si>
    <t>エフシーアーザスアゲオ</t>
  </si>
  <si>
    <t>FC ASAS AGEO</t>
  </si>
  <si>
    <t>0475219</t>
  </si>
  <si>
    <t>朝霞市役所サッカー部</t>
  </si>
  <si>
    <t>アサカシヤクショサッカーブ</t>
  </si>
  <si>
    <t>asaka city office soccer club</t>
  </si>
  <si>
    <t>0475657</t>
  </si>
  <si>
    <t>Ｆ．ｃｈｉｌｄｒｅｎ</t>
  </si>
  <si>
    <t>エフチルドレン</t>
  </si>
  <si>
    <t>f.children</t>
  </si>
  <si>
    <t>0476681</t>
  </si>
  <si>
    <t>幸手桜ＦＣ</t>
  </si>
  <si>
    <t>サッテサクラエフシー</t>
  </si>
  <si>
    <t>sattesakura11</t>
  </si>
  <si>
    <t>0476692</t>
  </si>
  <si>
    <t>中学</t>
  </si>
  <si>
    <t>さいたま市立原山中学校</t>
  </si>
  <si>
    <t>サイタマシリツハラヤマチュウガッコウ</t>
  </si>
  <si>
    <t>saitamashirituharayamacyuugattkou</t>
  </si>
  <si>
    <t>0477862</t>
  </si>
  <si>
    <t>ＧＯＺ</t>
  </si>
  <si>
    <t>ゴズ</t>
  </si>
  <si>
    <t>GOZ</t>
  </si>
  <si>
    <t>0477895</t>
  </si>
  <si>
    <t>蹴群</t>
  </si>
  <si>
    <t>シュウグン</t>
  </si>
  <si>
    <t>shugun</t>
  </si>
  <si>
    <t>0477941</t>
  </si>
  <si>
    <t>高砂ＦＣ</t>
  </si>
  <si>
    <t>タカサゴエフシー</t>
  </si>
  <si>
    <t>TAKASAGO FC</t>
  </si>
  <si>
    <t>0478548</t>
  </si>
  <si>
    <t>ＡＣ　ＥＮＧＡＮＪＥ</t>
  </si>
  <si>
    <t>エーシーエンガンジェ</t>
  </si>
  <si>
    <t>AC ENGANJE</t>
  </si>
  <si>
    <t>0478582</t>
  </si>
  <si>
    <t>ＦＣ　Ｍ＆Ｌ</t>
  </si>
  <si>
    <t>エフシーエムアンドエル</t>
  </si>
  <si>
    <t>FC M&amp;L</t>
  </si>
  <si>
    <t>0478638</t>
  </si>
  <si>
    <t>東京国際大学　ＦＣ</t>
  </si>
  <si>
    <t>トウキョウコクサイダイガク　エフシー</t>
  </si>
  <si>
    <t>TOKYO INTERNATIONAL UNIVERSITY FC</t>
  </si>
  <si>
    <t>0478694</t>
  </si>
  <si>
    <t>ＦＣアスルアーザ狭山</t>
  </si>
  <si>
    <t>エフシーアスルアーザサヤマ</t>
  </si>
  <si>
    <t>FCAzulAsaSayama</t>
  </si>
  <si>
    <t>0479460</t>
  </si>
  <si>
    <t>エクセレントフィートＦＣ</t>
  </si>
  <si>
    <t>エクセレントフィートエフシー</t>
  </si>
  <si>
    <t>Excellent Feet FC</t>
  </si>
  <si>
    <t>0479482</t>
  </si>
  <si>
    <t>ヴィオレータフットボールクラブ　</t>
  </si>
  <si>
    <t>violeta football club</t>
  </si>
  <si>
    <t>0479493</t>
  </si>
  <si>
    <t>セレブロＦＣジュニア</t>
  </si>
  <si>
    <t>セレブロエフシージュニア</t>
  </si>
  <si>
    <t>CERE-BRO FC Jr</t>
  </si>
  <si>
    <t>0479617</t>
  </si>
  <si>
    <t>ＦＣ　ＫＡＺＯ　Ｕ－１２</t>
  </si>
  <si>
    <t>エフシーカゾユウジュウニ</t>
  </si>
  <si>
    <t>FC KAZO U-12</t>
  </si>
  <si>
    <t>0480710</t>
  </si>
  <si>
    <t>杉戸ゼウシスＦＣ</t>
  </si>
  <si>
    <t>スギトゼウシスエフシー</t>
  </si>
  <si>
    <t>Zeusis FC</t>
  </si>
  <si>
    <t>0480721</t>
  </si>
  <si>
    <t>Ｆ．Ｃ．ＣＯＦＲＥ　岩槻</t>
  </si>
  <si>
    <t>フットボールクラブコフレイワツキ</t>
  </si>
  <si>
    <t>Football Club COFRE Iwatsuki</t>
  </si>
  <si>
    <t>0480732</t>
  </si>
  <si>
    <t>ＪＡＣＰＡ埼玉ＦＣ</t>
  </si>
  <si>
    <t>ジャクパサイタマフットボールクラブ</t>
  </si>
  <si>
    <t>JACPA SAITAMA FC</t>
  </si>
  <si>
    <t>0480743</t>
  </si>
  <si>
    <t>鴻巣蹴王会</t>
  </si>
  <si>
    <t>コウノスシュウオウカイ</t>
  </si>
  <si>
    <t>konosusyuoukai</t>
  </si>
  <si>
    <t>0481722</t>
  </si>
  <si>
    <t>三郷市立栄中学校</t>
  </si>
  <si>
    <t>ミサトシリツサカエチュウガッコウ</t>
  </si>
  <si>
    <t>misato sakae junior high school</t>
  </si>
  <si>
    <t>0481777</t>
  </si>
  <si>
    <t>三郷市立南中学校</t>
  </si>
  <si>
    <t>ミサトシリツミナミチュウガッコウ</t>
  </si>
  <si>
    <t>SOUTH MISATO FC</t>
  </si>
  <si>
    <t>0481788</t>
  </si>
  <si>
    <t>草加市立瀬崎中学校</t>
  </si>
  <si>
    <t>ソウカシリツセザキチュウガッコウ</t>
  </si>
  <si>
    <t>sokasezaki</t>
  </si>
  <si>
    <t>0482396</t>
  </si>
  <si>
    <t>0484411</t>
  </si>
  <si>
    <t>ＦＣ　Ｃｏｉｃｏｑ　シニア</t>
  </si>
  <si>
    <t>エフシー　コイコック　シニア</t>
  </si>
  <si>
    <t>FC Coicoq senior</t>
  </si>
  <si>
    <t>0484422</t>
  </si>
  <si>
    <t>浦和レッドダイヤモンズレディースジュニアユース</t>
  </si>
  <si>
    <t>ウラワレッドダイヤモンズレディースジュニアユース</t>
  </si>
  <si>
    <t>URAWA RED DIAMONDS LADIES JUNIOR YOUTH</t>
  </si>
  <si>
    <t>0484781</t>
  </si>
  <si>
    <t>ＥＳＣ川口</t>
  </si>
  <si>
    <t>イーエスシーカワグチ</t>
  </si>
  <si>
    <t>ESCKAWAGUCHI</t>
  </si>
  <si>
    <t>0485096</t>
  </si>
  <si>
    <t>大妻嵐山高等学校　サッカー部</t>
  </si>
  <si>
    <t>オオツマランザンコウトウガッコウ　サッカーブ</t>
  </si>
  <si>
    <t>Otsuma Ranzan High School Football Club</t>
  </si>
  <si>
    <t>0485388</t>
  </si>
  <si>
    <t>埼玉県立大宮武蔵野高等学校女子サッカー部</t>
  </si>
  <si>
    <t>サイタマケンリツオオミヤムサシノコウトウガッコウジョシサッカーブ</t>
  </si>
  <si>
    <t>OMIYAMUSASHINO HIGH SCHOOL GIRL'S FC</t>
  </si>
  <si>
    <t>0485399</t>
  </si>
  <si>
    <t>ドルフィンズＳＣ</t>
  </si>
  <si>
    <t>ドルフィンズエスシー</t>
  </si>
  <si>
    <t>DolphinsSC</t>
  </si>
  <si>
    <t>0486817</t>
  </si>
  <si>
    <t>Ｔｏｋｙｏ　Ｉｎｔｅｒｎａｔｉｏｎａｌ　Ｕｎｉｖｅｒｓｉｔｙ</t>
  </si>
  <si>
    <t>トウキョウインターナショナルユニバーシティー</t>
  </si>
  <si>
    <t>TOKYO INTERNATIONAL UNIVERSITY</t>
  </si>
  <si>
    <t>0486828</t>
  </si>
  <si>
    <t>ＭＥＮＵＭＡ水友ＦＣ．ＮＥＸＴ</t>
  </si>
  <si>
    <t>メヌマスイトモエフシーネクスト</t>
  </si>
  <si>
    <t>menumasuitomofc.next</t>
  </si>
  <si>
    <t>0486862</t>
  </si>
  <si>
    <t>東京国際大学女子サッカー部</t>
  </si>
  <si>
    <t>トウキョウコクサイダイガクジョシサッカーブ</t>
  </si>
  <si>
    <t>TOKYO INTERNATIONAL UNIVERSITY WOMEN'S SOCCER</t>
  </si>
  <si>
    <t>0487278</t>
  </si>
  <si>
    <t>Aventurakawaguchi</t>
  </si>
  <si>
    <t>0488448</t>
  </si>
  <si>
    <t>埼玉オーステンＳＣジュニア</t>
  </si>
  <si>
    <t>サイタマオーステンエスシージュニア</t>
  </si>
  <si>
    <t>saitamaostenscjr</t>
  </si>
  <si>
    <t>0488471</t>
  </si>
  <si>
    <t>熊谷フォルゴーレサッカークラブ</t>
  </si>
  <si>
    <t>クマガヤフォルゴーレサッカークラブ</t>
  </si>
  <si>
    <t>kumagaya forgoale soccer club</t>
  </si>
  <si>
    <t>0488493</t>
  </si>
  <si>
    <t>Ａｉｔｏｋｕ　ＲｅｅＭ　Ｆｏｏｔｂａｌｌ　Ｃｌｕｂ</t>
  </si>
  <si>
    <t>アイトク　レーム　フットボール　クラブ</t>
  </si>
  <si>
    <t>Aitoku ReeM Football Club</t>
  </si>
  <si>
    <t>0489281</t>
  </si>
  <si>
    <t>ＫＩＤＳＰＯＷＥＲ．ＳＣ</t>
  </si>
  <si>
    <t>キッズパワーサッカークラブ</t>
  </si>
  <si>
    <t>KIDSPOWER.SC</t>
  </si>
  <si>
    <t>0489292</t>
  </si>
  <si>
    <t>東松山アタドゥーラＦＣ</t>
  </si>
  <si>
    <t>ヒガシマツヤマアタドゥーラフットボールクラブ</t>
  </si>
  <si>
    <t>Higashimatsuyama Atadura Football Club</t>
  </si>
  <si>
    <t>0489337</t>
  </si>
  <si>
    <t>加須市立加須北中学校</t>
  </si>
  <si>
    <t>カゾシリツカゾキタチュウガッコウ</t>
  </si>
  <si>
    <t>KAZO KITA JUNIOR HIGH SCHOOL</t>
  </si>
  <si>
    <t>0491082</t>
  </si>
  <si>
    <t>三郷市立北中学校</t>
  </si>
  <si>
    <t>ミサトシリツキタチュウガッコウ</t>
  </si>
  <si>
    <t>MISATO KITA JHS</t>
  </si>
  <si>
    <t>0491105</t>
  </si>
  <si>
    <t>昌平中学校サッカー部</t>
  </si>
  <si>
    <t>シヨウヘイチュウガッコウサッカーブ</t>
  </si>
  <si>
    <t>SHOHEI  JUNIOR HIGH SCHOOl SOCCER CLUB</t>
  </si>
  <si>
    <t>0491116</t>
  </si>
  <si>
    <t>ワイルド☆ナイツ　フットボール（塾）</t>
  </si>
  <si>
    <t>ワイルド　スター　ナイツ　フットボール　ジュク</t>
  </si>
  <si>
    <t xml:space="preserve">waild star knights </t>
  </si>
  <si>
    <t>0491464</t>
  </si>
  <si>
    <t>ＦＣリアル</t>
  </si>
  <si>
    <t>エフシー　リアル</t>
  </si>
  <si>
    <t>FCreal</t>
  </si>
  <si>
    <t>0491622</t>
  </si>
  <si>
    <t>ふじみ野市立花の木中学校</t>
  </si>
  <si>
    <t>フジミノシリツハナノキチュウガッコウ</t>
  </si>
  <si>
    <t>fujimino-shi hananoki junior high school</t>
  </si>
  <si>
    <t>0491778</t>
  </si>
  <si>
    <t>東京農業大学第三高等学校附属中学校</t>
  </si>
  <si>
    <t>トウキョウノウギョウダイガクダイサンコウトウガッコウフゾクチュウガッコウ</t>
  </si>
  <si>
    <t>Tokyo University of Agriculture 3rd JHS</t>
  </si>
  <si>
    <t>0491789</t>
  </si>
  <si>
    <t>ロク　フットボールクラブ</t>
  </si>
  <si>
    <t>0492926</t>
  </si>
  <si>
    <t>0494209</t>
  </si>
  <si>
    <t>日高ＯＢ</t>
  </si>
  <si>
    <t>ヒダカオービー</t>
  </si>
  <si>
    <t>HIDAKA OB</t>
  </si>
  <si>
    <t>0494243</t>
  </si>
  <si>
    <t>東京国際大学　ドリームス</t>
  </si>
  <si>
    <t>トウキョウコクサイダイガク　ドリームス</t>
  </si>
  <si>
    <t>Tokyo International Unibversity dreams</t>
  </si>
  <si>
    <t>0494265</t>
  </si>
  <si>
    <t>ＦＣ．ｆｏｒｚａ</t>
  </si>
  <si>
    <t>エフシーフォルツァ</t>
  </si>
  <si>
    <t>FC forza</t>
  </si>
  <si>
    <t>0494287</t>
  </si>
  <si>
    <t>Ａｒｔｅ　Ｆｏｒｃａ　ＳＣ</t>
  </si>
  <si>
    <t>アルテファルサ　サッカークラブ</t>
  </si>
  <si>
    <t>Arte Forca SC</t>
  </si>
  <si>
    <t>0494838</t>
  </si>
  <si>
    <t>ＦＣ．ＡＲＡＯ</t>
  </si>
  <si>
    <t>エフシー　アラオ</t>
  </si>
  <si>
    <t>FC.ARAO</t>
  </si>
  <si>
    <t>0494850</t>
  </si>
  <si>
    <t>上尾サッカークラブ１９９４</t>
  </si>
  <si>
    <t>アゲオサッカークラブ１９９４</t>
  </si>
  <si>
    <t>ageosoccerclub1994</t>
  </si>
  <si>
    <t>0494872</t>
  </si>
  <si>
    <t>ＡＣＴル・ペール</t>
  </si>
  <si>
    <t>アクトルペール</t>
  </si>
  <si>
    <t>ACTlespere</t>
  </si>
  <si>
    <t>0494883</t>
  </si>
  <si>
    <t>ＴＯＤＡ　ＧＲＡＭＡＤＯ　ＦＯＯＴＢＡＬＬ　ＣＬＵＢ</t>
  </si>
  <si>
    <t>トダ　グラマード　フットボール　クラブ</t>
  </si>
  <si>
    <t>TODA GRAMADO FOOTBALL CLUB</t>
  </si>
  <si>
    <t>0495435</t>
  </si>
  <si>
    <t>文教大学女子サッカー部</t>
  </si>
  <si>
    <t>ブンキョウダイガクジョシサッカーブ</t>
  </si>
  <si>
    <t>Bunkyo University Girls Football Club</t>
  </si>
  <si>
    <t>0496379</t>
  </si>
  <si>
    <t>川口ＦＣスピリッツ</t>
  </si>
  <si>
    <t>カワグチフットボールクラブスピリッツ</t>
  </si>
  <si>
    <t>KAWAGUCHIFCSPIRITS</t>
  </si>
  <si>
    <t>0496380</t>
  </si>
  <si>
    <t>クマガヤサッカースポーツクラブライラック</t>
  </si>
  <si>
    <t>kumagayasoccersportsclublilac</t>
  </si>
  <si>
    <t>0496403</t>
  </si>
  <si>
    <t>川口リリーズＵ－１５</t>
  </si>
  <si>
    <t>カワグチリリーズＵ－１５</t>
  </si>
  <si>
    <t>kawaguchiririzuU15</t>
  </si>
  <si>
    <t>0496414</t>
  </si>
  <si>
    <t>東大宮エンジェルス</t>
  </si>
  <si>
    <t>ヒガシオオミヤエンジェルス</t>
  </si>
  <si>
    <t>higashioomiyaangels</t>
  </si>
  <si>
    <t>0497099</t>
  </si>
  <si>
    <t>八潮・八条フットボールクラブ</t>
  </si>
  <si>
    <t>ヤシオハチジョウフットボールクラブ</t>
  </si>
  <si>
    <t>YASHIO HACHIJYOFC</t>
  </si>
  <si>
    <t>0497921</t>
  </si>
  <si>
    <t>ＥＣ　ＦＵＪＩＭＩＮＯ</t>
  </si>
  <si>
    <t>イーシーフジミノ</t>
  </si>
  <si>
    <t>EC FUJIMINO</t>
  </si>
  <si>
    <t>0497954</t>
  </si>
  <si>
    <t>ＦＣウィンベックス川口</t>
  </si>
  <si>
    <t>エフシーウィンベックスカワグチ</t>
  </si>
  <si>
    <t>FC WinVEC's KAWAGUCHI</t>
  </si>
  <si>
    <t>0497965</t>
  </si>
  <si>
    <t>ストゥレガーレ</t>
  </si>
  <si>
    <t>stregare</t>
  </si>
  <si>
    <t>0497976</t>
  </si>
  <si>
    <t>0497987</t>
  </si>
  <si>
    <t>ＳＰＲＯＪＥＣＴ　Ｆ．Ｃ．</t>
  </si>
  <si>
    <t>エスプロジェクト　エフシー</t>
  </si>
  <si>
    <t>SPROJECT F.C.</t>
  </si>
  <si>
    <t>0497998</t>
  </si>
  <si>
    <t>クラブ与野レディース</t>
  </si>
  <si>
    <t>クラブヨノレディース</t>
  </si>
  <si>
    <t>CYL</t>
  </si>
  <si>
    <t>0499653</t>
  </si>
  <si>
    <t>狭山女子ＦＣ</t>
  </si>
  <si>
    <t>サヤマジョシエフシー</t>
  </si>
  <si>
    <t>sayama girls FC</t>
  </si>
  <si>
    <t>0500858</t>
  </si>
  <si>
    <t>開智未来高等学校</t>
  </si>
  <si>
    <t>カイチミライコウトウガッコウ</t>
  </si>
  <si>
    <t>kaichimiraikoutougakkou</t>
  </si>
  <si>
    <t>0501275</t>
  </si>
  <si>
    <t>自由の森学園高等学校女子サッカー部</t>
  </si>
  <si>
    <t>ジユウノモリガクエンコウトウガッコウジョシサッカーブ</t>
  </si>
  <si>
    <t>jiyunomorigakuennkoutougakkoujosisakka-bu</t>
  </si>
  <si>
    <t>0501310</t>
  </si>
  <si>
    <t>レストＦＣ</t>
  </si>
  <si>
    <t>レストエフシー</t>
  </si>
  <si>
    <t>restefc</t>
  </si>
  <si>
    <t>0501332</t>
  </si>
  <si>
    <t>ＥＳＰＩＲＩＴＯ深谷ジュニア</t>
  </si>
  <si>
    <t>エスピリットフカヤジュニア</t>
  </si>
  <si>
    <t>espiritofukayajunio</t>
  </si>
  <si>
    <t>0501387</t>
  </si>
  <si>
    <t>成田フリーダムＦＣ</t>
  </si>
  <si>
    <t>ナリタフリーダム</t>
  </si>
  <si>
    <t>naritafreedom</t>
  </si>
  <si>
    <t>0501590</t>
  </si>
  <si>
    <t>ＦＣ上尾シニア</t>
  </si>
  <si>
    <t>エフシーアゲオシニア</t>
  </si>
  <si>
    <t>FC Ageo Senior</t>
  </si>
  <si>
    <t>0503211</t>
  </si>
  <si>
    <t>フットボールクラブ　サンシン　シニア</t>
  </si>
  <si>
    <t>FC SANSHIN Senior</t>
  </si>
  <si>
    <t>0503222</t>
  </si>
  <si>
    <t>saitamakenritsumiyashirokoutougakkou</t>
  </si>
  <si>
    <t>0503299</t>
  </si>
  <si>
    <t>やんぺっちぇ三郷</t>
  </si>
  <si>
    <t>ヤンペッチェミサト</t>
  </si>
  <si>
    <t>yampechemisato</t>
  </si>
  <si>
    <t>0503963</t>
  </si>
  <si>
    <t>МＹＳＣ</t>
  </si>
  <si>
    <t>エムワイエスシー</t>
  </si>
  <si>
    <t>MYSC</t>
  </si>
  <si>
    <t>0504009</t>
  </si>
  <si>
    <t>ｉ‐ＳＦＩＤＡ</t>
  </si>
  <si>
    <t>スフィーダ</t>
  </si>
  <si>
    <t>i-sfida</t>
  </si>
  <si>
    <t>0504054</t>
  </si>
  <si>
    <t>さいたまサッカークラブ・セカンド</t>
  </si>
  <si>
    <t>サイタマサッカークラブセカンド</t>
  </si>
  <si>
    <t>Saitama soccer club Second</t>
  </si>
  <si>
    <t>0504076</t>
  </si>
  <si>
    <t>ＦＣ．ＺＥＲＯ</t>
  </si>
  <si>
    <t>エフシー　ゼロ</t>
  </si>
  <si>
    <t>FC.ZERO</t>
  </si>
  <si>
    <t>0504100</t>
  </si>
  <si>
    <t>イキイキ　ｂａｋｋａｒ’ｚ</t>
  </si>
  <si>
    <t>イキイキ　バッカーズ</t>
  </si>
  <si>
    <t>ikiiki bakkar,z</t>
  </si>
  <si>
    <t>0504155</t>
  </si>
  <si>
    <t>デールさいたまＵ－１８</t>
  </si>
  <si>
    <t>DALE SAITAMA U-18</t>
  </si>
  <si>
    <t>ＦＣ　ＫＡＺＯ　Ｕ－１５</t>
  </si>
  <si>
    <t>エフシーカゾユウジュウゴ</t>
  </si>
  <si>
    <t>FC KAZO U-15</t>
  </si>
  <si>
    <t>0504379</t>
  </si>
  <si>
    <t>１ＦＣ川越水上公園メニーナ</t>
  </si>
  <si>
    <t>ワンエフシーカワゴエスイジョウコウエンメニーナ</t>
  </si>
  <si>
    <t>1FCkawagoesuijoukouen menina</t>
  </si>
  <si>
    <t>0506001</t>
  </si>
  <si>
    <t>武蔵丘スポーツクラブ　ＣＹＮＴＨＩＡ</t>
  </si>
  <si>
    <t>ムサシガオカスポーツクラブ　シンシア</t>
  </si>
  <si>
    <t>Musashigaoka Sports Club Cynthia</t>
  </si>
  <si>
    <t>0506056</t>
  </si>
  <si>
    <t>浦和レッドダイヤモンズジュニア</t>
  </si>
  <si>
    <t>ウラワレッドダイヤモンズジュニア</t>
  </si>
  <si>
    <t>URAWA RED DIAMONDS Junior</t>
  </si>
  <si>
    <t>0506809</t>
  </si>
  <si>
    <t>Aventura Kawaguchi</t>
  </si>
  <si>
    <t>0506810</t>
  </si>
  <si>
    <t>川口本町ＳＡ</t>
  </si>
  <si>
    <t>カワグチホンチョウエスエー</t>
  </si>
  <si>
    <t>kawaguchihontyousa</t>
  </si>
  <si>
    <t>0506843</t>
  </si>
  <si>
    <t>フットボールクラブ　コリオーラ</t>
  </si>
  <si>
    <t>FOOTBALL CLUB CORRIOLA</t>
  </si>
  <si>
    <t>0508665</t>
  </si>
  <si>
    <t>ＬＡＺＯＳ　ＦＣ</t>
  </si>
  <si>
    <t>ラソスエフシー</t>
  </si>
  <si>
    <t>LAZOS FC</t>
  </si>
  <si>
    <t>0508687</t>
  </si>
  <si>
    <t>秋草学園高等学校女子サッカー部</t>
  </si>
  <si>
    <t>アキクサガクエンコウトウガッコウジョシサッカーブ</t>
  </si>
  <si>
    <t>akikusagakuennkoutougakkoujyosiscccerbu</t>
  </si>
  <si>
    <t>0509059</t>
  </si>
  <si>
    <t>開智未来中学校</t>
  </si>
  <si>
    <t>カイチミライチュウガッコウ</t>
  </si>
  <si>
    <t>kaichimiraichuugakkou</t>
  </si>
  <si>
    <t>0510231</t>
  </si>
  <si>
    <t>八潮市立潮止中学校</t>
  </si>
  <si>
    <t>ヤシオシリツシオドメチュウガッコウ</t>
  </si>
  <si>
    <t>yashioshiritsu shiodome tyugakko</t>
  </si>
  <si>
    <t>0510242</t>
  </si>
  <si>
    <t>県立寄居城北高校　女子サッカー部</t>
  </si>
  <si>
    <t>ヨリイジョウホクコウコウ　ジョシサッカーブ</t>
  </si>
  <si>
    <t>YoriiJohoku High School</t>
  </si>
  <si>
    <t>0512008</t>
  </si>
  <si>
    <t>ＫＦＣ　ＦＵＫＡＹＡ</t>
  </si>
  <si>
    <t>ケーエフシー　フカヤ</t>
  </si>
  <si>
    <t>KFC FUKAYA</t>
  </si>
  <si>
    <t>0512750</t>
  </si>
  <si>
    <t>浦和グランパワーズ</t>
  </si>
  <si>
    <t>ウラワグランパワーズ</t>
  </si>
  <si>
    <t>Urawa Grand Powers</t>
  </si>
  <si>
    <t>0512761</t>
  </si>
  <si>
    <t>figurale sayama fc</t>
  </si>
  <si>
    <t>Ｈａｐｐｉｎｅｓｓ</t>
  </si>
  <si>
    <t>ハピネス</t>
  </si>
  <si>
    <t>HAPPINESSS</t>
  </si>
  <si>
    <t>0512985</t>
  </si>
  <si>
    <t>宮原クラブ２０１１</t>
  </si>
  <si>
    <t>ミヤハラクラブ２０１１</t>
  </si>
  <si>
    <t>MIYAHARA CLUB 2011</t>
  </si>
  <si>
    <t>0512996</t>
  </si>
  <si>
    <t>ＦＣ．ＢＯＷＴＨ　ＬＥＧＥＮＤＳ</t>
  </si>
  <si>
    <t>エフシー　バウス　レジェンズ</t>
  </si>
  <si>
    <t>FC.BOWTH LEGENDS</t>
  </si>
  <si>
    <t>0513009</t>
  </si>
  <si>
    <t>ＦＣ　ウォーターズ</t>
  </si>
  <si>
    <t>エフシー　ウォーターズ</t>
  </si>
  <si>
    <t>FC Waters</t>
  </si>
  <si>
    <t>0513010</t>
  </si>
  <si>
    <t>Ａｌｍａ　ｑｕｅｎｔｅ</t>
  </si>
  <si>
    <t>アルマクエンテ</t>
  </si>
  <si>
    <t>Alma quente</t>
  </si>
  <si>
    <t>0513032</t>
  </si>
  <si>
    <t>鴻巣フットボールクラブトップ</t>
  </si>
  <si>
    <t>コウノスフットボールクラブトップ</t>
  </si>
  <si>
    <t>KONOSU FOOTBALL CLUB TOP</t>
  </si>
  <si>
    <t>0513054</t>
  </si>
  <si>
    <t>ＦＣ　Ｇｏｉｓ</t>
  </si>
  <si>
    <t>エフシー　ゴイス</t>
  </si>
  <si>
    <t>FC Gois</t>
  </si>
  <si>
    <t>0513199</t>
  </si>
  <si>
    <t>春日部市役所サッカー部</t>
  </si>
  <si>
    <t>カスカベシヤクショサッカーブ</t>
  </si>
  <si>
    <t>kasukabe soccer club</t>
  </si>
  <si>
    <t>0513751</t>
  </si>
  <si>
    <t>桶川クイーンズ少女サッカークラブ</t>
  </si>
  <si>
    <t>オケガワクイーンズショウジョサッカークラブ</t>
  </si>
  <si>
    <t>OKEGAWAKUINZUSYOUJYOSAKKAKURABU</t>
  </si>
  <si>
    <t>0513762</t>
  </si>
  <si>
    <t>ｔｏｎａｎ　ｓｏｃｃｅｒ　ｃｌｕｂ　北本</t>
  </si>
  <si>
    <t>トナン　サッカー　クラブ　キタモト</t>
  </si>
  <si>
    <t>tonan soccer club kitamoto</t>
  </si>
  <si>
    <t>0513829</t>
  </si>
  <si>
    <t>ＦＣ　ＬＡＶＩＤＡ</t>
  </si>
  <si>
    <t>エフシー　ラヴィーダ</t>
  </si>
  <si>
    <t>FC LAVIDA</t>
  </si>
  <si>
    <t>0513830</t>
  </si>
  <si>
    <t>ＮＯＲＴＨ　ＳＡＩＴＡＭＡ　フットボールクラブ　ＮＡＣＩＯＮＡＬ</t>
  </si>
  <si>
    <t>ノース　サイタマ　フットボールクラブ　ナシオナル</t>
  </si>
  <si>
    <t>north saitama footballclub nacional</t>
  </si>
  <si>
    <t>0513841</t>
  </si>
  <si>
    <t>ティブロンフットボールクラブ</t>
  </si>
  <si>
    <t>TIBURON FOOTBALL CLUB</t>
  </si>
  <si>
    <t>0513863</t>
  </si>
  <si>
    <t>ＦＣパルセイロＴＭレディース</t>
  </si>
  <si>
    <t>フットボールクラブパルセイロティーエムレディース</t>
  </si>
  <si>
    <t>FootballclubparceiroTMladies</t>
  </si>
  <si>
    <t>0513885</t>
  </si>
  <si>
    <t>ＦＣ十文字ＶＥＮＴＵＳ　Ｕ－１５</t>
  </si>
  <si>
    <t>エフシージュウモンジベントスユウジュウゴ</t>
  </si>
  <si>
    <t>FC JUMONJI VENTUS U-15</t>
  </si>
  <si>
    <t>0513896</t>
  </si>
  <si>
    <t>ＬＩＶＲＯ白岡ＳｏｃｃｅｒＣｌｕｂ</t>
  </si>
  <si>
    <t>リブロシラオカサッカークラブ</t>
  </si>
  <si>
    <t>LIVROshiraokaSoccerClub</t>
  </si>
  <si>
    <t>0514088</t>
  </si>
  <si>
    <t>ＧＲＡＮＤＥ　ＦＯＯＴＢＡＬＬ　ＣＬＵＢ　Ｕ－１２</t>
  </si>
  <si>
    <t>グランデフットボールクラブ　Ｕ－１２</t>
  </si>
  <si>
    <t>GRANDE FOOTBALL CLUB U-12</t>
  </si>
  <si>
    <t>0514257</t>
  </si>
  <si>
    <t>鶴ヶ島アピロンＦＣジュニア</t>
  </si>
  <si>
    <t>ツルガシマアピロンフットボールクラブジュニア</t>
  </si>
  <si>
    <t>tsurugashimaapironfootbollclubjunia</t>
  </si>
  <si>
    <t>0516046</t>
  </si>
  <si>
    <t>戸木南ボンバーズＦＣ</t>
  </si>
  <si>
    <t>トキナンボンバーズフットボールクラブ</t>
  </si>
  <si>
    <t>TOKINANBOMBERS FC</t>
  </si>
  <si>
    <t>0518161</t>
  </si>
  <si>
    <t>戸田シティフットボールクラブ</t>
  </si>
  <si>
    <t>トダシティフットボールクラブ</t>
  </si>
  <si>
    <t>TODA CITY FOOTBALL CLUB</t>
  </si>
  <si>
    <t>0521693</t>
  </si>
  <si>
    <t>Ｆ．Ｃ．Ａｓｔｅｌ</t>
  </si>
  <si>
    <t>エフシー　アステル</t>
  </si>
  <si>
    <t>F.C.Astel</t>
  </si>
  <si>
    <t>0521794</t>
  </si>
  <si>
    <t>ＴＲＩＣＯＬＯＲ　Ｆ．Ｃ</t>
  </si>
  <si>
    <t>トリコロールエフシー</t>
  </si>
  <si>
    <t>TRICOLOR F.C</t>
  </si>
  <si>
    <t>0522234</t>
  </si>
  <si>
    <t>埼玉県立川越南高等学校サッカー部</t>
  </si>
  <si>
    <t>サイタマケンリツカワゴエミナミコウトウガッコウサッカーブ</t>
  </si>
  <si>
    <t>saitamakenritukawagoeminamikoutougakkousakka-bu</t>
  </si>
  <si>
    <t>1028669</t>
  </si>
  <si>
    <t>ＦＣいろは</t>
  </si>
  <si>
    <t>エフシーイロハ</t>
  </si>
  <si>
    <t>FC IROHA</t>
  </si>
  <si>
    <t>1029314</t>
  </si>
  <si>
    <t>Ｄｒｅａｍｓ　Ｓ．Ｃ</t>
  </si>
  <si>
    <t>ドリームス</t>
  </si>
  <si>
    <t>Dreams S.C</t>
  </si>
  <si>
    <t>1029338</t>
  </si>
  <si>
    <t>レペゼン狭山</t>
  </si>
  <si>
    <t>レペゼンサヤマ</t>
  </si>
  <si>
    <t>RepresentSayama</t>
  </si>
  <si>
    <t>1029345</t>
  </si>
  <si>
    <t>ＦＣ　ＭＵＧＥＮ</t>
  </si>
  <si>
    <t>エフシームゲン</t>
  </si>
  <si>
    <t>FC MUGEN</t>
  </si>
  <si>
    <t>1029352</t>
  </si>
  <si>
    <t>ＧＯＯＤＮＥＳＳ　ＳＯＣＣＥＲ　ＣＬＵＢ</t>
  </si>
  <si>
    <t>グッドネスサッカークラブ</t>
  </si>
  <si>
    <t>GOODNESS SOCCER CLUB</t>
  </si>
  <si>
    <t>1029369</t>
  </si>
  <si>
    <t>春日部サッカークラブ</t>
  </si>
  <si>
    <t>カスカベサッカークラブ</t>
  </si>
  <si>
    <t>Kasukabesoccreclub</t>
  </si>
  <si>
    <t>1029390</t>
  </si>
  <si>
    <t>浦和西クラブ</t>
  </si>
  <si>
    <t>ウラワニシクラブ</t>
  </si>
  <si>
    <t>URAWA NISHI CLUB</t>
  </si>
  <si>
    <t>1029420</t>
  </si>
  <si>
    <t>ＳＯＵＴＨＥＲＮ　ＣＲＯＳＳ</t>
  </si>
  <si>
    <t>サザンクロス</t>
  </si>
  <si>
    <t>SOUTHERN CROSS</t>
  </si>
  <si>
    <t>1029437</t>
  </si>
  <si>
    <t>Ａ．Ａ．Ｆ．Ｃ</t>
  </si>
  <si>
    <t>エーエーエフシー</t>
  </si>
  <si>
    <t>A.A.F.C</t>
  </si>
  <si>
    <t>1029451</t>
  </si>
  <si>
    <t>大里ＦＣ・Ｂ</t>
  </si>
  <si>
    <t>オオサトエフシービー</t>
  </si>
  <si>
    <t>ohsatofc.b</t>
  </si>
  <si>
    <t>1029475</t>
  </si>
  <si>
    <t>ＦＣ．ＶＥＲＭＥＬＨＯ</t>
  </si>
  <si>
    <t>エフシー　ヴェルメーリョ</t>
  </si>
  <si>
    <t>FC.VERMELHO</t>
  </si>
  <si>
    <t>1029499</t>
  </si>
  <si>
    <t>ＦＣＧａｒｃｅｌｏｎａ越谷</t>
  </si>
  <si>
    <t>エフシーガルセロナコシガヤ</t>
  </si>
  <si>
    <t>FC Garcelona KOSHIGAYA</t>
  </si>
  <si>
    <t>1029505</t>
  </si>
  <si>
    <t>Ｋ・Ｓ・Ｇ</t>
  </si>
  <si>
    <t>ケイエスジー</t>
  </si>
  <si>
    <t>ksg</t>
  </si>
  <si>
    <t>1029529</t>
  </si>
  <si>
    <t>ＮＳＭ</t>
  </si>
  <si>
    <t>エヌエスエム</t>
  </si>
  <si>
    <t>NSM</t>
  </si>
  <si>
    <t>1029536</t>
  </si>
  <si>
    <t>デールさいたま</t>
  </si>
  <si>
    <t>デールサイタマ</t>
  </si>
  <si>
    <t>DALE SAITAMA SC</t>
  </si>
  <si>
    <t>1029550</t>
  </si>
  <si>
    <t>ＳＯＬ　ＴＯＤＡ</t>
  </si>
  <si>
    <t>ソル　トダ</t>
  </si>
  <si>
    <t>sol toda</t>
  </si>
  <si>
    <t>1030006</t>
  </si>
  <si>
    <t>西武クラブ・飯能</t>
  </si>
  <si>
    <t>セイブクラブ　ハンノウ</t>
  </si>
  <si>
    <t>seibuclub.hanno</t>
  </si>
  <si>
    <t>1030013</t>
  </si>
  <si>
    <t>ＶＡＭＯＳ鳩山ＳＣ</t>
  </si>
  <si>
    <t>ヴァモス　ハトヤマ　サッカークラブ</t>
  </si>
  <si>
    <t>vamos hatoyama soccer club</t>
  </si>
  <si>
    <t>1030020</t>
  </si>
  <si>
    <t>埼玉県立栗橋北彩高等学校</t>
  </si>
  <si>
    <t>サイタマケンリツクリハシホクサイコウトウガッコウ</t>
  </si>
  <si>
    <t>kurihashi hokusai High School</t>
  </si>
  <si>
    <t>1030235</t>
  </si>
  <si>
    <t>埼玉県立川越高等学校</t>
  </si>
  <si>
    <t>サイタマケンリツカワゴエコウトウガッコウ</t>
  </si>
  <si>
    <t>saitamakenritukawagoekoutougakkou</t>
  </si>
  <si>
    <t>1030266</t>
  </si>
  <si>
    <t>埼玉県立富士見高等学校</t>
  </si>
  <si>
    <t>サイタマケンリツフジミコウトウガッコウ</t>
  </si>
  <si>
    <t>saitamakenritufujimikoutougakkou</t>
  </si>
  <si>
    <t>1030273</t>
  </si>
  <si>
    <t>埼玉県立浦和商業高等学校</t>
  </si>
  <si>
    <t>サイタマケンリツウラワショウギョウコウトウガッコウ</t>
  </si>
  <si>
    <t>saitamakennrituurawasyougyoukoutougakkou</t>
  </si>
  <si>
    <t>1030280</t>
  </si>
  <si>
    <t>埼玉県立上尾南高等学校サッカー部</t>
  </si>
  <si>
    <t>サイタマケンリツアゲオミナミコウトウガッコウサッカーブ</t>
  </si>
  <si>
    <t>Saitama Ageominami Highschool FC</t>
  </si>
  <si>
    <t>1030297</t>
  </si>
  <si>
    <t>さいたま市立大宮北高等学校</t>
  </si>
  <si>
    <t>サイタマシリツオオミヤキタコウトウガッコウ</t>
  </si>
  <si>
    <t>SAITAMASIRITUOOMIYAKITAKOUTOUGAKKOU</t>
  </si>
  <si>
    <t>1030303</t>
  </si>
  <si>
    <t>武南高等学校</t>
  </si>
  <si>
    <t>ブナンコウトウガッコウ</t>
  </si>
  <si>
    <t>Bunan high school</t>
  </si>
  <si>
    <t>1030310</t>
  </si>
  <si>
    <t>埼玉県立皆野高等学校サッカー部</t>
  </si>
  <si>
    <t>サイタマケンリツミナノコウトウガッコウ</t>
  </si>
  <si>
    <t>saitamakenrituminanokoutougakkou</t>
  </si>
  <si>
    <t>1030327</t>
  </si>
  <si>
    <t>柳瀬レッドローズジュニア</t>
  </si>
  <si>
    <t>ヤナセレッドローズジュニア</t>
  </si>
  <si>
    <t>YANASE.RED.ROSE.JUNIOR</t>
  </si>
  <si>
    <t>1030884</t>
  </si>
  <si>
    <t>ＮＭＦＣ</t>
  </si>
  <si>
    <t>エヌエムエフシー</t>
  </si>
  <si>
    <t>NMFC</t>
  </si>
  <si>
    <t>1030891</t>
  </si>
  <si>
    <t>キックサッカークラブ</t>
  </si>
  <si>
    <t>kick soccer club</t>
  </si>
  <si>
    <t>1030907</t>
  </si>
  <si>
    <t>ふじみ野チャンプスポーツ少年団</t>
  </si>
  <si>
    <t>フジミノチャンプスポーツショウネンダン</t>
  </si>
  <si>
    <t>Fujimino Champ Sportsusyounendan</t>
  </si>
  <si>
    <t>1030914</t>
  </si>
  <si>
    <t>さいたまシティーノース　フットボールクラブ</t>
  </si>
  <si>
    <t>サイタマシティーノース　フットボールクラブ</t>
  </si>
  <si>
    <t>saitama city north football club</t>
  </si>
  <si>
    <t>1030952</t>
  </si>
  <si>
    <t>Ｈｅｌｉｏｓ　ＦＣ</t>
  </si>
  <si>
    <t>エリオス　エフシー</t>
  </si>
  <si>
    <t>Helios FC</t>
  </si>
  <si>
    <t>1030969</t>
  </si>
  <si>
    <t>ｓｕｒｐｒｉｚ　Ｊｒ</t>
  </si>
  <si>
    <t>スプリズジュニア</t>
  </si>
  <si>
    <t>surpriz  Jr</t>
  </si>
  <si>
    <t>1030976</t>
  </si>
  <si>
    <t>熊谷リリーズ</t>
  </si>
  <si>
    <t>クマガヤリリーズ</t>
  </si>
  <si>
    <t>KUMAGAYA LILIES</t>
  </si>
  <si>
    <t>1031270</t>
  </si>
  <si>
    <t>ＳＥフィリアフットボールクラブジュニア</t>
  </si>
  <si>
    <t>エスイーフィリアフットボールクラブジュニア</t>
  </si>
  <si>
    <t>sefilhajr</t>
  </si>
  <si>
    <t>1031607</t>
  </si>
  <si>
    <t>コシガヤ</t>
  </si>
  <si>
    <t>koshigaya lady`s family</t>
  </si>
  <si>
    <t>1031614</t>
  </si>
  <si>
    <t>ＦＣ　Ｃｅｒｅｔｉｎｈａ</t>
  </si>
  <si>
    <t>エフシー　セレチーニャ</t>
  </si>
  <si>
    <t>FC Ceretinha</t>
  </si>
  <si>
    <t>1031621</t>
  </si>
  <si>
    <t>urawaluckysfootballclub</t>
  </si>
  <si>
    <t>1031645</t>
  </si>
  <si>
    <t>ＦＣ．ＣＨＯＵＥＴＴＥ</t>
  </si>
  <si>
    <t>エフシーシュエット</t>
  </si>
  <si>
    <t>FC.CHOUETTE</t>
  </si>
  <si>
    <t>1032048</t>
  </si>
  <si>
    <t>ＤＢＦＣ楓昴</t>
  </si>
  <si>
    <t>ディービーエフシーフスバル</t>
  </si>
  <si>
    <t>DBFC FUSSBALL</t>
  </si>
  <si>
    <t>1032062</t>
  </si>
  <si>
    <t>ＦＣアビリスタ　Ｕ－１５</t>
  </si>
  <si>
    <t>エフシー　アビリスタ　ユー　ジュウゴ</t>
  </si>
  <si>
    <t>FC HABILISTA U-15</t>
  </si>
  <si>
    <t>1033151</t>
  </si>
  <si>
    <t>ＴＡＫＥＳＨＩＮＯ　ＪＲユース</t>
  </si>
  <si>
    <t>タケシノ　ジュニアユース</t>
  </si>
  <si>
    <t>takeshino jyuniayu-su</t>
  </si>
  <si>
    <t>1033168</t>
  </si>
  <si>
    <t>ＦＣリアル三芳ジュニアユース</t>
  </si>
  <si>
    <t>エフシーリアルミヨシジュニアユース</t>
  </si>
  <si>
    <t>FC REAL MIYOSHI JY</t>
  </si>
  <si>
    <t>1033175</t>
  </si>
  <si>
    <t>明海大学歯学部</t>
  </si>
  <si>
    <t>メイカイダイガクシガクブ</t>
  </si>
  <si>
    <t>MEIKAI UNIVERSITY School of Dentistry</t>
  </si>
  <si>
    <t>1034288</t>
  </si>
  <si>
    <t>狭山市立入間野中学校</t>
  </si>
  <si>
    <t>サヤマシリツイルマノチュウガッコウ</t>
  </si>
  <si>
    <t>IRUMANO JUNIOR HIGH SCHOOL</t>
  </si>
  <si>
    <t>1036725</t>
  </si>
  <si>
    <t>川口市立領家中学校</t>
  </si>
  <si>
    <t>カワグチシリツリョウケチュウガッコウ</t>
  </si>
  <si>
    <t>kawaguchisirituryoukecyuugakkou</t>
  </si>
  <si>
    <t>1037357</t>
  </si>
  <si>
    <t>三芳中学校</t>
  </si>
  <si>
    <t>ミヨシチュウガッコウ</t>
  </si>
  <si>
    <t>MIYOSHI JUNIOR HIGH SCHOOL</t>
  </si>
  <si>
    <t>1037449</t>
  </si>
  <si>
    <t>ふじみ野市立大井西中学校サッカー部</t>
  </si>
  <si>
    <t>フジミノシリツオオイニシチュウガッコウサッカーブ</t>
  </si>
  <si>
    <t>FUJIMINOSHIRITSU OHINISHI CHUGAKKOU SAKKABU</t>
  </si>
  <si>
    <t>1037739</t>
  </si>
  <si>
    <t>富士見市立西中学校</t>
  </si>
  <si>
    <t>フジミシリツニシチュウガッコウ</t>
  </si>
  <si>
    <t>huzimisiritunishityugakkou</t>
  </si>
  <si>
    <t>1037746</t>
  </si>
  <si>
    <t>ＵＩＬＡＮＩ　ＦＣ</t>
  </si>
  <si>
    <t>ウイラニエフシー</t>
  </si>
  <si>
    <t>UILANI FC</t>
  </si>
  <si>
    <t>1037982</t>
  </si>
  <si>
    <t>Ｆ．Ｃ．ＶＥＬＳＡ</t>
  </si>
  <si>
    <t>エフシーヴェルサ</t>
  </si>
  <si>
    <t>F.C.VELSA</t>
  </si>
  <si>
    <t>1038026</t>
  </si>
  <si>
    <t>越谷市立大袋中学校サッカー部</t>
  </si>
  <si>
    <t>コシガヤシオオブクロチュウガッコウサッカーブ</t>
  </si>
  <si>
    <t>OBUKURO JUNIOR HIGH SCHOOL FC</t>
  </si>
  <si>
    <t>1038132</t>
  </si>
  <si>
    <t>ティブロンフットボールクラブジュニア</t>
  </si>
  <si>
    <t>TIBURON FOOTBALL CLUB JUNIOR</t>
  </si>
  <si>
    <t>1038620</t>
  </si>
  <si>
    <t>北本市立宮内中学校サッカー部</t>
  </si>
  <si>
    <t>キタモトシリツミヤウチチュウガッコウサッカーブ</t>
  </si>
  <si>
    <t>MIYAUTI JUNIOR HIGH SCHOOL FOOTBALL CLUB</t>
  </si>
  <si>
    <t>1038804</t>
  </si>
  <si>
    <t>伊奈町立南中学校</t>
  </si>
  <si>
    <t>イナチョウリツミナミチュウガッコウ</t>
  </si>
  <si>
    <t>ina minami JHS</t>
  </si>
  <si>
    <t>1038811</t>
  </si>
  <si>
    <t>ＦＣ　ＫＡＺＯ　</t>
  </si>
  <si>
    <t>エフシーカゾ</t>
  </si>
  <si>
    <t>FC KAZO</t>
  </si>
  <si>
    <t>1040876</t>
  </si>
  <si>
    <t>Ｂ．Ｆ．Ｐ</t>
  </si>
  <si>
    <t>ビーエフピー</t>
  </si>
  <si>
    <t>B.F.P</t>
  </si>
  <si>
    <t>1040883</t>
  </si>
  <si>
    <t>狭山アゼィリアＦＣセカンド</t>
  </si>
  <si>
    <t>サヤマアゼィリアエフシーセカンド</t>
  </si>
  <si>
    <t>SAYAMA AZALEA FC SECOND</t>
  </si>
  <si>
    <t>1040890</t>
  </si>
  <si>
    <t>狭山ラトルズナイトクラブ</t>
  </si>
  <si>
    <t>サヤマラトルズナイトクラブ</t>
  </si>
  <si>
    <t>Sayama Rattles Night Club</t>
  </si>
  <si>
    <t>1040906</t>
  </si>
  <si>
    <t>春日部あとむ</t>
  </si>
  <si>
    <t>カスカベアトム</t>
  </si>
  <si>
    <t>kasukabeatomu</t>
  </si>
  <si>
    <t>1040913</t>
  </si>
  <si>
    <t>ＫＮＣ</t>
  </si>
  <si>
    <t>ケーエヌシー</t>
  </si>
  <si>
    <t>knc</t>
  </si>
  <si>
    <t>1040920</t>
  </si>
  <si>
    <t>ＦＣ．ＬＥＯＲＯＳＳＯ</t>
  </si>
  <si>
    <t>エフシーレオロッソ</t>
  </si>
  <si>
    <t>FC.LEOROSSO</t>
  </si>
  <si>
    <t>1040937</t>
  </si>
  <si>
    <t>ＦＣ　ソウル　アルティスタ　トコロザワ</t>
  </si>
  <si>
    <t>エフシー　ソウル　アルティスタ　トコロザワ</t>
  </si>
  <si>
    <t>FC SOUL ARTISTA TOKOROZAWA</t>
  </si>
  <si>
    <t>1040944</t>
  </si>
  <si>
    <t>ＯＩＣ朝日クラブ</t>
  </si>
  <si>
    <t>オーアイシーアサヒクラブ</t>
  </si>
  <si>
    <t>oicasahikurabu</t>
  </si>
  <si>
    <t>1040968</t>
  </si>
  <si>
    <t>ＵＷＦＣ　ＮＥＸＴ</t>
  </si>
  <si>
    <t>ユーダブリューエフシー　ネクスト</t>
  </si>
  <si>
    <t>UWFC NEXT</t>
  </si>
  <si>
    <t>1040982</t>
  </si>
  <si>
    <t>ＦＣ．ＯＲＥ</t>
  </si>
  <si>
    <t>エフシーオーレ</t>
  </si>
  <si>
    <t>FC.ORE</t>
  </si>
  <si>
    <t>1040999</t>
  </si>
  <si>
    <t>ＪＭＣモリタ東京製作所</t>
  </si>
  <si>
    <t>ジェイエムシーモリタトウキョウセイサクショ</t>
  </si>
  <si>
    <t>JMC MORITA TOKYO SEISAKUSYO</t>
  </si>
  <si>
    <t>1041309</t>
  </si>
  <si>
    <t>ＦＣ．ＬＡ＿ＨＡＩＮＡ</t>
  </si>
  <si>
    <t>エフシーラハイナ</t>
  </si>
  <si>
    <t>Fc.la_haina</t>
  </si>
  <si>
    <t>1041606</t>
  </si>
  <si>
    <t>川越岡田サッカースポーツ少年団</t>
  </si>
  <si>
    <t>カワゴエオカダサッカースポーツショウネンダン</t>
  </si>
  <si>
    <t xml:space="preserve"> KAWAGOE OKADA SOCCER SPORTS SHONENDAN</t>
  </si>
  <si>
    <t>1041613</t>
  </si>
  <si>
    <t>梅園サッカー少年団</t>
  </si>
  <si>
    <t>ウメソノサッカーショウネンダン</t>
  </si>
  <si>
    <t>UMSONO SC</t>
  </si>
  <si>
    <t>1041620</t>
  </si>
  <si>
    <t>ＦＣ　ＡＮＧＥＬＳ</t>
  </si>
  <si>
    <t>エフシー　エンジェルス</t>
  </si>
  <si>
    <t>FC ANGELS</t>
  </si>
  <si>
    <t>1041644</t>
  </si>
  <si>
    <t>所沢ウィングスＦＣ</t>
  </si>
  <si>
    <t>トコロザワウィングスフットボールクラブ</t>
  </si>
  <si>
    <t>TOKOROZAWA WINGS FC</t>
  </si>
  <si>
    <t>1042085</t>
  </si>
  <si>
    <t>ＫＩＤＳＰＯＷＥＲ　ＪＵＮＩＯＲ　ＹＯＵＴＨ</t>
  </si>
  <si>
    <t>キッズパワージュニアユース</t>
  </si>
  <si>
    <t>KIDSPOWER JUNIOR YOUTH</t>
  </si>
  <si>
    <t>1042092</t>
  </si>
  <si>
    <t>ＪＯＬＴＩＶＡ　Ｊｒ．Ｙｏｕｔｈ</t>
  </si>
  <si>
    <t>ジョルティーバジュニアユース</t>
  </si>
  <si>
    <t>JOLTIVA Jr.Youth</t>
  </si>
  <si>
    <t>1042108</t>
  </si>
  <si>
    <t>陣屋アイリス</t>
  </si>
  <si>
    <t>ジンヤアイリス</t>
  </si>
  <si>
    <t>Jinya Iris</t>
  </si>
  <si>
    <t>1042580</t>
  </si>
  <si>
    <t>ＴＲＩＵＭＰＨ</t>
  </si>
  <si>
    <t>トライアンフ</t>
  </si>
  <si>
    <t>TRIUMPH</t>
  </si>
  <si>
    <t>1042757</t>
  </si>
  <si>
    <t>Ａ．Ｃ　ａｍｍａｌｉａｔｏｒｅ</t>
  </si>
  <si>
    <t>エーシーアンマリアトーレ</t>
  </si>
  <si>
    <t>A.C ammaliatore</t>
  </si>
  <si>
    <t>1042818</t>
  </si>
  <si>
    <t>Ｉｆ　Ｌｅｖａｎｔｅ　Ｆｕｔｅｂｏｌ　Ｃｌｕｂｅ</t>
  </si>
  <si>
    <t>イフレバンテフットボールクラブ</t>
  </si>
  <si>
    <t>If Levante Futebol Clube</t>
  </si>
  <si>
    <t>1042825</t>
  </si>
  <si>
    <t>MINUMA FOOTBALL CLUB</t>
  </si>
  <si>
    <t>1042832</t>
  </si>
  <si>
    <t>川口アイシンク少年サッカー</t>
  </si>
  <si>
    <t>カワグチアイシンクショウネンサッカー</t>
  </si>
  <si>
    <t>KAWAGUCHI ITHINK SS</t>
  </si>
  <si>
    <t>1042856</t>
  </si>
  <si>
    <t>クマガヤサッカースポーツクラブライラックＵ－１２</t>
  </si>
  <si>
    <t>クマガヤサッカースポーツクラブライラックユー１２</t>
  </si>
  <si>
    <t>kumagayasoccersportsclublilacU-12</t>
  </si>
  <si>
    <t>1043938</t>
  </si>
  <si>
    <t>ＺＯＯＳＰＯＲＴＳＣＬＵＢ</t>
  </si>
  <si>
    <t>ズースポーツクラブ</t>
  </si>
  <si>
    <t>ZOO SPORTS CLUB</t>
  </si>
  <si>
    <t>1046816</t>
  </si>
  <si>
    <t>戸田市立戸田東中学校</t>
  </si>
  <si>
    <t>トダシリツトダヒガシチュウガッコウ</t>
  </si>
  <si>
    <t>Toda East Junior High School</t>
  </si>
  <si>
    <t>1046953</t>
  </si>
  <si>
    <t>草加市立両新田中学校</t>
  </si>
  <si>
    <t>ソウカシリツリョウシンデンチュウガッコウ</t>
  </si>
  <si>
    <t>soukasirituryousindentyugakkou</t>
  </si>
  <si>
    <t>1046960</t>
  </si>
  <si>
    <t>日高市立高萩北中学校</t>
  </si>
  <si>
    <t>ヒダカシリツタカハギキタチュウガッコウ</t>
  </si>
  <si>
    <t>Takahagikita Junior High School</t>
  </si>
  <si>
    <t>1047288</t>
  </si>
  <si>
    <t>秩父市立秩父第一中学校</t>
  </si>
  <si>
    <t>チチブシリツチチブダイイチチュウガッコウ</t>
  </si>
  <si>
    <t>chichibusiritu chichibudaiichichugakkou</t>
  </si>
  <si>
    <t>1048353</t>
  </si>
  <si>
    <t>日高高等学校女子サッカー部</t>
  </si>
  <si>
    <t>ヒダカコウコウジョシサッカーブ</t>
  </si>
  <si>
    <t>hidaka high school</t>
  </si>
  <si>
    <t>1048360</t>
  </si>
  <si>
    <t>ファルカオ　ＦＣ　久喜</t>
  </si>
  <si>
    <t>ファルカオエフシークキ</t>
  </si>
  <si>
    <t>FALCAO FC KUKI</t>
  </si>
  <si>
    <t>1049015</t>
  </si>
  <si>
    <t>埼玉フットボールクラブ　新座</t>
  </si>
  <si>
    <t>サイタマフットボールクラブ　ニイザ</t>
  </si>
  <si>
    <t>SFC Niiza</t>
  </si>
  <si>
    <t>1049541</t>
  </si>
  <si>
    <t>ロク・フットボールクラブ　Ｏ－４０</t>
  </si>
  <si>
    <t>ロクフットボールクラブオーヨンジュウ</t>
  </si>
  <si>
    <t>ROKU FOOTBALL CLUB O-40</t>
  </si>
  <si>
    <t>1049558</t>
  </si>
  <si>
    <t>ＯＬＤ　ＡＭＢＲＡＣＥ</t>
  </si>
  <si>
    <t>オールド　アンブレス</t>
  </si>
  <si>
    <t>OLD AMBRACE</t>
  </si>
  <si>
    <t>1049824</t>
  </si>
  <si>
    <t>ＲＦＣ</t>
  </si>
  <si>
    <t>アールエフシー</t>
  </si>
  <si>
    <t>RFC</t>
  </si>
  <si>
    <t>1049862</t>
  </si>
  <si>
    <t>トコロザワウィングスエフシー</t>
  </si>
  <si>
    <t>1049879</t>
  </si>
  <si>
    <t>ＳＮＦＣ</t>
  </si>
  <si>
    <t>エスエヌエフシー</t>
  </si>
  <si>
    <t>SNFC</t>
  </si>
  <si>
    <t>1049886</t>
  </si>
  <si>
    <t>ＴＭＢ１９７９</t>
  </si>
  <si>
    <t>ティーエムビーイチキュウナナキュウ</t>
  </si>
  <si>
    <t>TMB1979</t>
  </si>
  <si>
    <t>1049893</t>
  </si>
  <si>
    <t>椿本チエイン</t>
  </si>
  <si>
    <t>ツバキモトチエイン</t>
  </si>
  <si>
    <t>TSUBAKIMOTO CHAIN</t>
  </si>
  <si>
    <t>1049909</t>
  </si>
  <si>
    <t>ＫＡＴＯＨ　ＦＣ　カーテル</t>
  </si>
  <si>
    <t>カトウエフシーカーテル</t>
  </si>
  <si>
    <t>KATOH FC CARTEL</t>
  </si>
  <si>
    <t>1049916</t>
  </si>
  <si>
    <t>ＦＣ　ＩＲＵＭＡ　</t>
  </si>
  <si>
    <t>エフシーイルマ</t>
  </si>
  <si>
    <t>fc iruma</t>
  </si>
  <si>
    <t>1049947</t>
  </si>
  <si>
    <t>ＦＣ　ＧＡＥＡ２０１７</t>
  </si>
  <si>
    <t>エフシー　ガイア２０１７</t>
  </si>
  <si>
    <t>FC Gaea2017</t>
  </si>
  <si>
    <t>1049954</t>
  </si>
  <si>
    <t>ＦＣヌーベル</t>
  </si>
  <si>
    <t>エフシーヌーベル</t>
  </si>
  <si>
    <t>FC nouvelle</t>
  </si>
  <si>
    <t>1049961</t>
  </si>
  <si>
    <t>ＲＩＶＥＲ　ＮＯＲＴＥ　ＦＣ</t>
  </si>
  <si>
    <t>リーベルノルテエフシー</t>
  </si>
  <si>
    <t>RIVER NORTE FC</t>
  </si>
  <si>
    <t>1049978</t>
  </si>
  <si>
    <t>ＡＳ　ＲＯＢＳ</t>
  </si>
  <si>
    <t>エーエス　ロブズ</t>
  </si>
  <si>
    <t>AS ROBS</t>
  </si>
  <si>
    <t>1049985</t>
  </si>
  <si>
    <t>ＦＣフルゴン</t>
  </si>
  <si>
    <t>エフシーフルゴン</t>
  </si>
  <si>
    <t>FCFRGN</t>
  </si>
  <si>
    <t>1050004</t>
  </si>
  <si>
    <t>ＬＩＢＥＲＴＡ</t>
  </si>
  <si>
    <t>リベルタ</t>
  </si>
  <si>
    <t>LIBERTA</t>
  </si>
  <si>
    <t>1050028</t>
  </si>
  <si>
    <t>レジスタＦＣガールズ</t>
  </si>
  <si>
    <t>レジスタエフシーガールズ</t>
  </si>
  <si>
    <t>REGISTAFC GIRLS</t>
  </si>
  <si>
    <t>1051179</t>
  </si>
  <si>
    <t>草加遊馬キッカーズ</t>
  </si>
  <si>
    <t>ソウカアスマキッカーズ</t>
  </si>
  <si>
    <t>SOKA ASUMA KICKERS</t>
  </si>
  <si>
    <t>1051421</t>
  </si>
  <si>
    <t>ｆｃ　ａｋａｒｉ　ｊｒ</t>
  </si>
  <si>
    <t>エフシーアカリジュニア</t>
  </si>
  <si>
    <t>fc akari jr</t>
  </si>
  <si>
    <t>1051438</t>
  </si>
  <si>
    <t>ＩＦＣ／ＬＩＶＥＮＴ</t>
  </si>
  <si>
    <t>アイエフシーリヴェント</t>
  </si>
  <si>
    <t>IFC/LIVENT</t>
  </si>
  <si>
    <t>1051445</t>
  </si>
  <si>
    <t>ペラーダジュニアーズ</t>
  </si>
  <si>
    <t>PELADA Juniors</t>
  </si>
  <si>
    <t>1052244</t>
  </si>
  <si>
    <t>埼玉県立大宮工業高等学校定時制サッカー部</t>
  </si>
  <si>
    <t>サイタマケンリツオオミヤコウギョウコウトウガッコウテイジセイサッカーブ</t>
  </si>
  <si>
    <t xml:space="preserve">ohmiya technical parttime highschool </t>
  </si>
  <si>
    <t>1055443</t>
  </si>
  <si>
    <t>寄居町立寄居中学校サッカー部</t>
  </si>
  <si>
    <t>ヨリイチョウリツヨリイチュウガッコウサッカーブ</t>
  </si>
  <si>
    <t>Yorii junior high school soccer club</t>
  </si>
  <si>
    <t>1055580</t>
  </si>
  <si>
    <t>寺尾</t>
  </si>
  <si>
    <t>テラオ</t>
  </si>
  <si>
    <t>terao</t>
  </si>
  <si>
    <t>1055788</t>
  </si>
  <si>
    <t>ＦＬＡＰ　ＦＣ</t>
  </si>
  <si>
    <t>フラップ　エフシー</t>
  </si>
  <si>
    <t>FLAP FC</t>
  </si>
  <si>
    <t>1056488</t>
  </si>
  <si>
    <t>埼玉県立春日部高等学校定時制サッカー部</t>
  </si>
  <si>
    <t>カスカベコウトウガッコウテイジセイサッカーブ</t>
  </si>
  <si>
    <t>KASUKABE PART TIME HIGH SCHOOL FC</t>
  </si>
  <si>
    <t>1056662</t>
  </si>
  <si>
    <t>さいたま市立大谷中学校</t>
  </si>
  <si>
    <t>サイタマシリツオオヤチュウガッコウ</t>
  </si>
  <si>
    <t>saitama city ohya junior high school</t>
  </si>
  <si>
    <t>1056716</t>
  </si>
  <si>
    <t>ＦＣ．Ｌ－ＢＬＯＯＭ</t>
  </si>
  <si>
    <t>エフシーエルブルーム</t>
  </si>
  <si>
    <t>FC.L-BLOOM</t>
  </si>
  <si>
    <t>1058314</t>
  </si>
  <si>
    <t>RESTE  FC</t>
  </si>
  <si>
    <t>1058352</t>
  </si>
  <si>
    <t>埼玉オーステンＳＣジュニアユース</t>
  </si>
  <si>
    <t>サイタマオーステンエスシージュニアユース</t>
  </si>
  <si>
    <t>SAITAMA OSTEN SC JUNIOR YOUTH</t>
  </si>
  <si>
    <t>1058369</t>
  </si>
  <si>
    <t>川口市立高等学校</t>
  </si>
  <si>
    <t>カワグチシリツコウトウガッコウ</t>
  </si>
  <si>
    <t>KAWAGUCHI MUNICIPAL HIGH SHOOL</t>
  </si>
  <si>
    <t>1058406</t>
  </si>
  <si>
    <t>ボンバーズ</t>
  </si>
  <si>
    <t>BOMBERS</t>
  </si>
  <si>
    <t>1058529</t>
  </si>
  <si>
    <t>小峰農園</t>
  </si>
  <si>
    <t>コミネノウエン</t>
  </si>
  <si>
    <t>FC KOMINE FARM</t>
  </si>
  <si>
    <t>1058567</t>
  </si>
  <si>
    <t>ＳＫＹＦＲＥＥ・ＡＭ　ｅｓｔａｂｌｉｓｈｅｄ　ｉｎ　２０１４</t>
  </si>
  <si>
    <t>スカイフリーエーエムエスタブリッシュドイン２０１４</t>
  </si>
  <si>
    <t>SKYFREE AM established in 2014</t>
  </si>
  <si>
    <t>1058604</t>
  </si>
  <si>
    <t>毛呂山パルセイロ</t>
  </si>
  <si>
    <t>モロヤマパルセイロ</t>
  </si>
  <si>
    <t>MOROYAMA PARCEIRO</t>
  </si>
  <si>
    <t>1058697</t>
  </si>
  <si>
    <t>Ａ．Ｆ．Ｃ</t>
  </si>
  <si>
    <t>エーエフシー</t>
  </si>
  <si>
    <t>A.F.C</t>
  </si>
  <si>
    <t>1058703</t>
  </si>
  <si>
    <t>1058765</t>
  </si>
  <si>
    <t>浦和麗明高等学校</t>
  </si>
  <si>
    <t>ウラワレイメイコウトウガッコウ</t>
  </si>
  <si>
    <t>URAWAREIMEI HIGH SCHOOL</t>
  </si>
  <si>
    <t>1058857</t>
  </si>
  <si>
    <t>ｂａｌｌｄｕｔｃｈ　ＦＣ</t>
  </si>
  <si>
    <t>ボルダッチエフシー</t>
  </si>
  <si>
    <t>balldutch FC</t>
  </si>
  <si>
    <t>1058864</t>
  </si>
  <si>
    <t>ＦＣ楓昴Ｌｉｆｅｌｏｎｇ</t>
  </si>
  <si>
    <t>エフシーフウスバルライフロング</t>
  </si>
  <si>
    <t>FCfussballLifelong</t>
  </si>
  <si>
    <t>1058925</t>
  </si>
  <si>
    <t>ＦＣ．ＡＭＡＲＩＬＬＯ</t>
  </si>
  <si>
    <t>エフシーアマリージョ</t>
  </si>
  <si>
    <t>FC.AMARILLO</t>
  </si>
  <si>
    <t>1058932</t>
  </si>
  <si>
    <t>ナンリョウエスタディオシスターズ</t>
  </si>
  <si>
    <t>Nanryo E.S.</t>
  </si>
  <si>
    <t>1058963</t>
  </si>
  <si>
    <t>ミラン</t>
  </si>
  <si>
    <t>MILAN</t>
  </si>
  <si>
    <t>1059083</t>
  </si>
  <si>
    <t>ＦＣＡＲＡＺＡ</t>
  </si>
  <si>
    <t>エフシーアラザ</t>
  </si>
  <si>
    <t>FCARAZA</t>
  </si>
  <si>
    <t>1059274</t>
  </si>
  <si>
    <t>ＦＣ　ＹＯＬＯ</t>
  </si>
  <si>
    <t>エフシーヨーロー</t>
  </si>
  <si>
    <t>FC YOLO</t>
  </si>
  <si>
    <t>1059526</t>
  </si>
  <si>
    <t>ＦＣ　ＷＥＬＳ</t>
  </si>
  <si>
    <t>エフシーヴェルス</t>
  </si>
  <si>
    <t>FC WELS</t>
  </si>
  <si>
    <t>1059533</t>
  </si>
  <si>
    <t>Ｃａｐ東大宮ＦＣ</t>
  </si>
  <si>
    <t>キャップヒガシオオミヤエフシー</t>
  </si>
  <si>
    <t>CAP HIGASHIOMIYA FC</t>
  </si>
  <si>
    <t>1059694</t>
  </si>
  <si>
    <t>ＦＣアスリート三郷Ｕ－１２</t>
  </si>
  <si>
    <t>エフシーアスリートミサトユージュウニ</t>
  </si>
  <si>
    <t>FC ATHLETE MISATO U-12</t>
  </si>
  <si>
    <t>1059748</t>
  </si>
  <si>
    <t>ＳＨＩＲＡＯＫＡ　ｋ’ｓ　フットボールクラブＵ－１２</t>
  </si>
  <si>
    <t>シラオカケイズフットボールクラブ</t>
  </si>
  <si>
    <t>SHIRAOKA K's football culb u-12</t>
  </si>
  <si>
    <t>1059847</t>
  </si>
  <si>
    <t>ＪＳＣ　ＧＲＡＮＴ</t>
  </si>
  <si>
    <t>ジェイエスシーグラント</t>
  </si>
  <si>
    <t>JSC GRANT</t>
  </si>
  <si>
    <t>1060010</t>
  </si>
  <si>
    <t>ＮＰＯ法人ＢｒｕｄｅｒＳＶ　Ｆｒａｕｅｎ</t>
  </si>
  <si>
    <t>エヌピーオーホウジンブルーダーエスヴイ　フラウエン</t>
  </si>
  <si>
    <t>Brruder SV Frauen</t>
  </si>
  <si>
    <t>1060591</t>
  </si>
  <si>
    <t>Ｃａｐ鴻巣ＦＣセカンド</t>
  </si>
  <si>
    <t>キャップコウノスエフシーセカンド</t>
  </si>
  <si>
    <t>CAP KOUNOSU FC SECOND</t>
  </si>
  <si>
    <t>1060690</t>
  </si>
  <si>
    <t>ＦＣ　Ｖａｍｏｌａ</t>
  </si>
  <si>
    <t>エフシー　バモラ</t>
  </si>
  <si>
    <t>FC Vamola</t>
  </si>
  <si>
    <t>1060799</t>
  </si>
  <si>
    <t>ＩＮＤＥＰＥＮＤＩＥＮＴＥ　ＪＡＰＡＮ　ＨＡＴＯＹＡＭＡ</t>
  </si>
  <si>
    <t>インデペンディエンテジャパンハトヤマ</t>
  </si>
  <si>
    <t>INDEPENDIENTE JAPAN HATOYAMA</t>
  </si>
  <si>
    <t>1060898</t>
  </si>
  <si>
    <t>ＦＣサッカーマン</t>
  </si>
  <si>
    <t>エフシーサッカーマン</t>
  </si>
  <si>
    <t>FC SOCCERMAN</t>
  </si>
  <si>
    <t>1060973</t>
  </si>
  <si>
    <t>叡明高等学校ＷＦＣ</t>
  </si>
  <si>
    <t>エイメイコウトウガッコウダブリュウエフシー</t>
  </si>
  <si>
    <t>EIMEI WFC</t>
  </si>
  <si>
    <t>1061413</t>
  </si>
  <si>
    <t>ＣＬＵＢ　ＧＯＲＩＣＡ</t>
  </si>
  <si>
    <t>クラブゴリツァ</t>
  </si>
  <si>
    <t>CLUB GORICA</t>
  </si>
  <si>
    <t>1062403</t>
  </si>
  <si>
    <t>ＦＣ　Ｇｏｉｓ　Ｕ－１５</t>
  </si>
  <si>
    <t>エフシーゴイスユージュウゴ</t>
  </si>
  <si>
    <t>FC Gois U-15</t>
  </si>
  <si>
    <t>1062564</t>
  </si>
  <si>
    <t>埼玉県立浦和高等学校定時制課程サッカー部</t>
  </si>
  <si>
    <t>サイタマケンリツウラワコウトウガッコウテイジセイカテイサッカーブ</t>
  </si>
  <si>
    <t>URAWA HIGH SCHOOL PART-TIME COURSE FC</t>
  </si>
  <si>
    <t>1063523</t>
  </si>
  <si>
    <t xml:space="preserve">Shochi Fukaya </t>
  </si>
  <si>
    <t>1063554</t>
  </si>
  <si>
    <t>埼玉県立幸手桜高校女子サッカー部</t>
  </si>
  <si>
    <t>サイタマケンリツサッテサクラコウコウジョシサッカーブ</t>
  </si>
  <si>
    <t>SATTE SAKURA HIGH SCHOOL WEMEN's FC</t>
  </si>
  <si>
    <t>1063578</t>
  </si>
  <si>
    <t>ボカ飯能ジュニアユース</t>
  </si>
  <si>
    <t>ボカハンノウジュニアユース</t>
  </si>
  <si>
    <t>BOCA HANNO JUNIOR YOUTH</t>
  </si>
  <si>
    <t>1063721</t>
  </si>
  <si>
    <t>ＦＣ　ＶＩＥＮＴＡＳ</t>
  </si>
  <si>
    <t>エフシー　ヴィエンタス</t>
  </si>
  <si>
    <t>FC VIENTAS</t>
  </si>
  <si>
    <t>1063738</t>
  </si>
  <si>
    <t>さいたま市立大宮南中学校</t>
  </si>
  <si>
    <t>サイタマシリツオオミヤミナミチュウガッコウ</t>
  </si>
  <si>
    <t>OMIYAMINAMI</t>
  </si>
  <si>
    <t>1063882</t>
  </si>
  <si>
    <t>ＴＲＩＣＯＬＯＲＥ　Ｆ．Ｃ</t>
  </si>
  <si>
    <t>TRICOLORE F.C</t>
  </si>
  <si>
    <t>1063974</t>
  </si>
  <si>
    <t>坂戸中学校ＦＣ</t>
  </si>
  <si>
    <t>サカドチュウガッコウエフシー</t>
  </si>
  <si>
    <t>SAKADO JUNIOR HIGH SCHOOL FC</t>
  </si>
  <si>
    <t>1064001</t>
  </si>
  <si>
    <t>入間市立向原中学校サッカー部</t>
  </si>
  <si>
    <t>イルマシリツムコウハラチュウガッコウサッカーブ</t>
  </si>
  <si>
    <t>IRUMA MUKOUHARA JHS SC</t>
  </si>
  <si>
    <t>1064063</t>
  </si>
  <si>
    <t>霞ケ関中学校</t>
  </si>
  <si>
    <t>カスミガセキチュウガッコウ</t>
  </si>
  <si>
    <t>KASUMIGASEKI JUNIOR HIGH SCHOOL</t>
  </si>
  <si>
    <t>1064070</t>
  </si>
  <si>
    <t>埼玉県立蓮田松韻高校　女子サッカー同好会</t>
  </si>
  <si>
    <t>ハスダショウインコウコウ　ジョシサッカードウコウカイ</t>
  </si>
  <si>
    <t>SHOIN GIRLS' FC</t>
  </si>
  <si>
    <t>1064933</t>
  </si>
  <si>
    <t>所沢ファルゴランテＪｒ．</t>
  </si>
  <si>
    <t>トコロザワファルゴランテジュニア</t>
  </si>
  <si>
    <t>TOKOROZAWA FOLGORANTE JR</t>
  </si>
  <si>
    <t>1065220</t>
  </si>
  <si>
    <t>新座高校</t>
  </si>
  <si>
    <t>ニイザコウコウ</t>
  </si>
  <si>
    <t>NIIZA HIGH SCHOOL</t>
  </si>
  <si>
    <t>1065343</t>
  </si>
  <si>
    <t>東野高等学校　女子サッカー部</t>
  </si>
  <si>
    <t>ヒガシノコウコウジョシサッカーブ</t>
  </si>
  <si>
    <t>HIGASHINO HIGH SCHOOL GIRL'S FC</t>
  </si>
  <si>
    <t>1065381</t>
  </si>
  <si>
    <t>F000068</t>
  </si>
  <si>
    <t>フットサル連盟</t>
  </si>
  <si>
    <t>烏天狗フットサルクラブ</t>
  </si>
  <si>
    <t>カラステングフットサルクラブ</t>
  </si>
  <si>
    <t>karasutengufutsalclub</t>
  </si>
  <si>
    <t>F000077</t>
  </si>
  <si>
    <t>Ｆ＆Ｆ　ｉｗａｔｓｕｋｉ</t>
  </si>
  <si>
    <t>エフアンドエフ　イワツキ</t>
  </si>
  <si>
    <t>F&amp;F iwatsuki</t>
  </si>
  <si>
    <t>F000089</t>
  </si>
  <si>
    <t>エトセトラ</t>
  </si>
  <si>
    <t>etc.</t>
  </si>
  <si>
    <t>F000101</t>
  </si>
  <si>
    <t>パルーヲ</t>
  </si>
  <si>
    <t>pal:wo</t>
  </si>
  <si>
    <t>F000104</t>
  </si>
  <si>
    <t>F000106</t>
  </si>
  <si>
    <t>エステリオ</t>
  </si>
  <si>
    <t>estereo</t>
  </si>
  <si>
    <t>F000113</t>
  </si>
  <si>
    <t>さいたまＳＡＩＣＯＬＯ</t>
  </si>
  <si>
    <t>サイタマサイコロ</t>
  </si>
  <si>
    <t>SAITAMA SAICOLO</t>
  </si>
  <si>
    <t>F000123</t>
  </si>
  <si>
    <t>ボアスポーツクラブ</t>
  </si>
  <si>
    <t>BOA SPORTS CLUB</t>
  </si>
  <si>
    <t>F000143</t>
  </si>
  <si>
    <t>ヌークレオ</t>
  </si>
  <si>
    <t>Nucleo</t>
  </si>
  <si>
    <t>F000290</t>
  </si>
  <si>
    <t>ＣＬＯＶＥＲＳ</t>
  </si>
  <si>
    <t>クローバーズ</t>
  </si>
  <si>
    <t>F000345</t>
  </si>
  <si>
    <t>アバンソール／アルティスタ</t>
  </si>
  <si>
    <t>アバンソール　アルティスタ</t>
  </si>
  <si>
    <t>Avansol/Artista</t>
  </si>
  <si>
    <t>F000410</t>
  </si>
  <si>
    <t>Ａｍｌｅｙ</t>
  </si>
  <si>
    <t>アムリー</t>
  </si>
  <si>
    <t>Amley</t>
  </si>
  <si>
    <t>F000427</t>
  </si>
  <si>
    <t>ミッドフィールドフットサルクラブ　</t>
  </si>
  <si>
    <t>ミッドフィールドフットサルクラブ</t>
  </si>
  <si>
    <t>Midfield Futsal Club</t>
  </si>
  <si>
    <t>F000631</t>
  </si>
  <si>
    <t>ＦＣ九龍</t>
  </si>
  <si>
    <t>エフシークーロン</t>
  </si>
  <si>
    <t>FC Kowloon</t>
  </si>
  <si>
    <t>F000740</t>
  </si>
  <si>
    <t>深谷フットサルクラブ</t>
  </si>
  <si>
    <t>フカヤフットサルクラブ</t>
  </si>
  <si>
    <t>fukaya futsal club</t>
  </si>
  <si>
    <t>F000860</t>
  </si>
  <si>
    <t>スプリズ</t>
  </si>
  <si>
    <t>supurizu</t>
  </si>
  <si>
    <t>F000929</t>
  </si>
  <si>
    <t>ＡＯＨ　ＦＣ</t>
  </si>
  <si>
    <t>エーオーエイチフットサルクラブ</t>
  </si>
  <si>
    <t>AOH FC</t>
  </si>
  <si>
    <t>F000957</t>
  </si>
  <si>
    <t>Ｇ・Ｆ・Ｃ</t>
  </si>
  <si>
    <t>ジーエフシー</t>
  </si>
  <si>
    <t>GFC</t>
  </si>
  <si>
    <t>F000997</t>
  </si>
  <si>
    <t>デールさいたまフットサル</t>
  </si>
  <si>
    <t>デールサイタマフットサル</t>
  </si>
  <si>
    <t>DALE SAITAMA FUTSAL</t>
  </si>
  <si>
    <t>F001125</t>
  </si>
  <si>
    <t>コレクション　フットサル　クラブ</t>
  </si>
  <si>
    <t>Collection Futsal Club</t>
  </si>
  <si>
    <t>F001175</t>
  </si>
  <si>
    <t>Ｉｗａｔｓｕｋｉ　Ｆｕｔｓａｌ　Ｃｌｕｂ　／　ｔｚｋ</t>
  </si>
  <si>
    <t>イワツキ　フットサル　クラブ　ティーゼットケー</t>
  </si>
  <si>
    <t>Iwatsuki Futsal Club / tzk</t>
  </si>
  <si>
    <t>F001176</t>
  </si>
  <si>
    <t>アバンソールさいたま</t>
  </si>
  <si>
    <t>アバンソール　サイタマ</t>
  </si>
  <si>
    <t>AVANSOL SAITAMA</t>
  </si>
  <si>
    <t>F001212</t>
  </si>
  <si>
    <t>Ｆ．Ｇ．Ｓａｌｗｏｏｏ</t>
  </si>
  <si>
    <t>エフジーサルー</t>
  </si>
  <si>
    <t>F.G.Salwooo</t>
  </si>
  <si>
    <t>F001256</t>
  </si>
  <si>
    <t>F001906</t>
  </si>
  <si>
    <t>ＦＳＯ</t>
  </si>
  <si>
    <t>エフエスオー</t>
  </si>
  <si>
    <t>FSO</t>
  </si>
  <si>
    <t>F001980</t>
  </si>
  <si>
    <t>カリエンテ</t>
  </si>
  <si>
    <t>CALIENTE</t>
  </si>
  <si>
    <t>F001985</t>
  </si>
  <si>
    <t>ＧＲＡＮＤＥ　ＦＵＴＳＡＬ　ＣＬＵＢ</t>
  </si>
  <si>
    <t>グランデフットサルクラブ</t>
  </si>
  <si>
    <t>GRANDE FUTSAL CLUB</t>
  </si>
  <si>
    <t>F001986</t>
  </si>
  <si>
    <t>エフスポ川越</t>
  </si>
  <si>
    <t>エフスポカワゴエ</t>
  </si>
  <si>
    <t>f-spo kawagoe</t>
  </si>
  <si>
    <t>F002293</t>
  </si>
  <si>
    <t>ＦＦＣエストレーラ川口Ｕ１５</t>
  </si>
  <si>
    <t>エフエフシーエストレーラカワグチ　ユージュウゴ</t>
  </si>
  <si>
    <t>FFC Estrela Kawaguchi U15</t>
  </si>
  <si>
    <t>F002294</t>
  </si>
  <si>
    <t>その他(第4種)</t>
  </si>
  <si>
    <t>ＦＦＣエストレーラ川口Ｕ１２</t>
  </si>
  <si>
    <t>エフエフシーエストレーラカワグチ　ユージュウニ</t>
  </si>
  <si>
    <t>FFC Estrela Kawaguchi U12</t>
  </si>
  <si>
    <t>F002343</t>
  </si>
  <si>
    <t>Ｃｅｎｔｒｏ　ｄｅ　Ｆｕｔｓａｌ　Ｓａｉｔａｍａ</t>
  </si>
  <si>
    <t>セントロデフットサルサイタマ</t>
  </si>
  <si>
    <t>Centro de Futsal Saitama</t>
  </si>
  <si>
    <t>F002361</t>
  </si>
  <si>
    <t>ｍａｌｖａ　ｓａｉｔａｍａ　ｆｃ　Ｕ－１２</t>
  </si>
  <si>
    <t>マルバ　サイタマ　エフシー　ユージュウニ</t>
  </si>
  <si>
    <t>malva saitama fc U-12</t>
  </si>
  <si>
    <t>F002392</t>
  </si>
  <si>
    <t>紋蔵庵フットサルクラブ</t>
  </si>
  <si>
    <t>モンゾウアンフットサルクラブ</t>
  </si>
  <si>
    <t>monzouan</t>
  </si>
  <si>
    <t>F004596</t>
  </si>
  <si>
    <t>ＣＯＲＲＩＤＯＲ　ＴＯＤＡＫＡ</t>
  </si>
  <si>
    <t>コッリドール　トダカ</t>
  </si>
  <si>
    <t>CORRIDOR TODAKA</t>
  </si>
  <si>
    <t>F005388</t>
  </si>
  <si>
    <t>フィルーラ</t>
  </si>
  <si>
    <t>Firula</t>
  </si>
  <si>
    <t>F005425</t>
  </si>
  <si>
    <t>F005715</t>
  </si>
  <si>
    <t>ＭＥＳＳＥ大宮ＦＣ</t>
  </si>
  <si>
    <t>メッセオオミヤエフシー</t>
  </si>
  <si>
    <t>MESSEOMIYA FC</t>
  </si>
  <si>
    <t>F006521</t>
  </si>
  <si>
    <t>ａｍａｄｏｒ成増</t>
  </si>
  <si>
    <t>アマドールナリマス</t>
  </si>
  <si>
    <t>AMADOR NARIMASU</t>
  </si>
  <si>
    <t>イフ　レバンテ　フットボール　クラブ</t>
  </si>
  <si>
    <t>F010337</t>
  </si>
  <si>
    <t>叡明高等学校フットサル部</t>
  </si>
  <si>
    <t>エイメイコウトウガッコウフットサルブ</t>
  </si>
  <si>
    <t>EIMEI FUTSAL</t>
  </si>
  <si>
    <t>F010702</t>
  </si>
  <si>
    <t>ディセット浦和</t>
  </si>
  <si>
    <t>ディセットウラワ</t>
  </si>
  <si>
    <t>dix-sept URAWA</t>
  </si>
  <si>
    <t>F010887</t>
  </si>
  <si>
    <t>ＭＥＳＳＥ　ＦＣ</t>
  </si>
  <si>
    <t>メッセエフシー</t>
  </si>
  <si>
    <t>MESSE FC</t>
  </si>
  <si>
    <t>F010917</t>
  </si>
  <si>
    <t>リアル　マングリーズ</t>
  </si>
  <si>
    <t>REAL MANGREES</t>
  </si>
  <si>
    <t>F010931</t>
  </si>
  <si>
    <t>正智深谷高校フットサル部</t>
  </si>
  <si>
    <t>ショウチフカヤコウコウフットサルブ</t>
  </si>
  <si>
    <t>shochi</t>
  </si>
  <si>
    <t>F011563</t>
  </si>
  <si>
    <t>東京国際大学サッカー部</t>
  </si>
  <si>
    <t>トウキョウコクサイダイガクサッカーブ</t>
  </si>
  <si>
    <t>Tokyo International University Soccer Crub</t>
  </si>
  <si>
    <t>F012478</t>
  </si>
  <si>
    <t>ＶＥＳＰＡＳ　ＦＣ</t>
  </si>
  <si>
    <t>ヴェスパス　エフシー</t>
  </si>
  <si>
    <t>VESPAS FC</t>
  </si>
  <si>
    <t>F012942</t>
  </si>
  <si>
    <t>コパンエフシー</t>
  </si>
  <si>
    <t>Copain FC</t>
  </si>
  <si>
    <t>F013543</t>
  </si>
  <si>
    <t>F016186</t>
  </si>
  <si>
    <t>鶴西トルネードスター</t>
  </si>
  <si>
    <t>ツルニシトルネードスター</t>
  </si>
  <si>
    <t>tsurunishi tornado star</t>
  </si>
  <si>
    <t>F016230</t>
  </si>
  <si>
    <t>ＦＣ　Ｆｒｅｖｏ</t>
  </si>
  <si>
    <t>エフシー　フレボ</t>
  </si>
  <si>
    <t>FC Frevo</t>
  </si>
  <si>
    <t>F016278</t>
  </si>
  <si>
    <t>ＦＣ．ＳＵＲＰＲＩＳＥ</t>
  </si>
  <si>
    <t>エフシーサプライズ</t>
  </si>
  <si>
    <t>FCSURPRISE</t>
  </si>
  <si>
    <t>F016360</t>
  </si>
  <si>
    <t>ＡＶＡＮＳＯＬ　ＳＯＲＤＯ</t>
  </si>
  <si>
    <t>アバンソールソルド</t>
  </si>
  <si>
    <t>AVANSOL  SORDO</t>
  </si>
  <si>
    <t>F017916</t>
  </si>
  <si>
    <t>ＦＦＣエストレーラ川口</t>
  </si>
  <si>
    <t>エフエフシーエストレーラカワグチ</t>
  </si>
  <si>
    <t xml:space="preserve">FFC Estrela Kawaguchi </t>
  </si>
  <si>
    <t>F018029</t>
  </si>
  <si>
    <t>エトセトラｊｒ</t>
  </si>
  <si>
    <t>エトセトラジュニア</t>
  </si>
  <si>
    <t>etc.jr</t>
  </si>
  <si>
    <t>F018357</t>
  </si>
  <si>
    <t>アバンソール／フェム</t>
  </si>
  <si>
    <t>アバンソールフェム</t>
  </si>
  <si>
    <t>AVANSOL/FEM</t>
  </si>
  <si>
    <t>F018401</t>
  </si>
  <si>
    <t>Ａｍｂｉｔｉｏｎ</t>
  </si>
  <si>
    <t>アンビション</t>
  </si>
  <si>
    <t>Ambition</t>
  </si>
  <si>
    <t>F018425</t>
  </si>
  <si>
    <t>武南高校女子フットサル部</t>
  </si>
  <si>
    <t>ブナンコウコウジョシフットサルブ</t>
  </si>
  <si>
    <t>BUNAN FUTSAL  GIRLS</t>
  </si>
  <si>
    <t>指導・普及事業</t>
  </si>
  <si>
    <t>03</t>
  </si>
  <si>
    <t>～</t>
  </si>
  <si>
    <t>1111</t>
  </si>
  <si>
    <t>11</t>
  </si>
  <si>
    <t>1112</t>
  </si>
  <si>
    <t>12</t>
  </si>
  <si>
    <t>1113</t>
  </si>
  <si>
    <t>13</t>
  </si>
  <si>
    <t>1114</t>
  </si>
  <si>
    <t>14</t>
  </si>
  <si>
    <t>1115</t>
  </si>
  <si>
    <t>15</t>
  </si>
  <si>
    <t/>
  </si>
  <si>
    <t>1121</t>
  </si>
  <si>
    <t>1122</t>
  </si>
  <si>
    <t>22</t>
  </si>
  <si>
    <t>1123</t>
  </si>
  <si>
    <t>23</t>
  </si>
  <si>
    <t>1124</t>
  </si>
  <si>
    <t>24</t>
  </si>
  <si>
    <t>1125</t>
  </si>
  <si>
    <t>25</t>
  </si>
  <si>
    <t>1126</t>
  </si>
  <si>
    <t>26</t>
  </si>
  <si>
    <t>1127</t>
  </si>
  <si>
    <t>1128</t>
  </si>
  <si>
    <t>1129</t>
  </si>
  <si>
    <t>1711</t>
  </si>
  <si>
    <t>3111</t>
  </si>
  <si>
    <t>3112</t>
  </si>
  <si>
    <t>1721</t>
  </si>
  <si>
    <t>1741</t>
  </si>
  <si>
    <t>04</t>
  </si>
  <si>
    <t>1221</t>
  </si>
  <si>
    <t>1222</t>
  </si>
  <si>
    <t>1223</t>
  </si>
  <si>
    <t>1224</t>
  </si>
  <si>
    <t>1225</t>
  </si>
  <si>
    <t>1231</t>
  </si>
  <si>
    <t>1232</t>
  </si>
  <si>
    <t>1233</t>
  </si>
  <si>
    <t>1234</t>
  </si>
  <si>
    <t>1241</t>
  </si>
  <si>
    <t>1251</t>
  </si>
  <si>
    <t>51</t>
  </si>
  <si>
    <t>1252</t>
  </si>
  <si>
    <t>52</t>
  </si>
  <si>
    <t>1235</t>
  </si>
  <si>
    <t>1722</t>
  </si>
  <si>
    <t>1742</t>
  </si>
  <si>
    <t>競技会開催事業</t>
  </si>
  <si>
    <t>主催事業</t>
  </si>
  <si>
    <t>2111</t>
  </si>
  <si>
    <t>2110</t>
  </si>
  <si>
    <t>1731</t>
  </si>
  <si>
    <t>2112</t>
  </si>
  <si>
    <t>2113</t>
  </si>
  <si>
    <t>2114</t>
  </si>
  <si>
    <t>受託事業</t>
  </si>
  <si>
    <t>2211</t>
  </si>
  <si>
    <t>2311</t>
  </si>
  <si>
    <t>2312</t>
  </si>
  <si>
    <t>2115</t>
  </si>
  <si>
    <t>2313</t>
  </si>
  <si>
    <t>2116</t>
  </si>
  <si>
    <t>2117</t>
  </si>
  <si>
    <t>17</t>
  </si>
  <si>
    <t>2212</t>
  </si>
  <si>
    <t>2316</t>
  </si>
  <si>
    <t>2118</t>
  </si>
  <si>
    <t>1743</t>
  </si>
  <si>
    <t>43</t>
  </si>
  <si>
    <t>1723</t>
  </si>
  <si>
    <t>2121</t>
  </si>
  <si>
    <t>2122</t>
  </si>
  <si>
    <t>1732</t>
  </si>
  <si>
    <t>2123</t>
  </si>
  <si>
    <t>2221</t>
  </si>
  <si>
    <t>1744</t>
  </si>
  <si>
    <t>44</t>
  </si>
  <si>
    <t>1724</t>
  </si>
  <si>
    <t>1745</t>
  </si>
  <si>
    <t>45</t>
  </si>
  <si>
    <t>1725</t>
  </si>
  <si>
    <t>2131</t>
  </si>
  <si>
    <t>2132</t>
  </si>
  <si>
    <t>2133</t>
  </si>
  <si>
    <t>1733</t>
  </si>
  <si>
    <t>2134</t>
  </si>
  <si>
    <t>2135</t>
  </si>
  <si>
    <t>1746</t>
  </si>
  <si>
    <t>46</t>
  </si>
  <si>
    <t>1726</t>
  </si>
  <si>
    <t>2136</t>
  </si>
  <si>
    <t>2137</t>
  </si>
  <si>
    <t>1747</t>
  </si>
  <si>
    <t>47</t>
  </si>
  <si>
    <t>1727</t>
  </si>
  <si>
    <t>1511</t>
  </si>
  <si>
    <t>1512</t>
  </si>
  <si>
    <t>1513</t>
  </si>
  <si>
    <t>1514</t>
  </si>
  <si>
    <t>1515</t>
  </si>
  <si>
    <t>1516</t>
  </si>
  <si>
    <t>1517</t>
  </si>
  <si>
    <t>1518</t>
  </si>
  <si>
    <t>2141</t>
  </si>
  <si>
    <t>2142</t>
  </si>
  <si>
    <t>2143</t>
  </si>
  <si>
    <t>2144</t>
  </si>
  <si>
    <t>2145</t>
  </si>
  <si>
    <t>2146</t>
  </si>
  <si>
    <t>2147</t>
  </si>
  <si>
    <t>2341</t>
  </si>
  <si>
    <t>2342</t>
  </si>
  <si>
    <t>1734</t>
  </si>
  <si>
    <t>1748</t>
  </si>
  <si>
    <t>1728</t>
  </si>
  <si>
    <t>埼玉県クラブユースサッカー選手権U-12大会</t>
  </si>
  <si>
    <t>2345</t>
  </si>
  <si>
    <t>2343</t>
  </si>
  <si>
    <t>2346</t>
  </si>
  <si>
    <t>2344</t>
  </si>
  <si>
    <t>1749</t>
  </si>
  <si>
    <t>1729</t>
  </si>
  <si>
    <t>1521</t>
  </si>
  <si>
    <t>1522</t>
  </si>
  <si>
    <t>**　レディース/ガールズサッカーフェスティバル　3</t>
  </si>
  <si>
    <t>1523</t>
  </si>
  <si>
    <t>1735</t>
  </si>
  <si>
    <t>2151</t>
  </si>
  <si>
    <t>2152</t>
  </si>
  <si>
    <t>2153</t>
  </si>
  <si>
    <t>53</t>
  </si>
  <si>
    <t>2154</t>
  </si>
  <si>
    <t>54</t>
  </si>
  <si>
    <t>2155</t>
  </si>
  <si>
    <t>55</t>
  </si>
  <si>
    <t>2156</t>
  </si>
  <si>
    <t>2157</t>
  </si>
  <si>
    <t>2158</t>
  </si>
  <si>
    <t>2252</t>
  </si>
  <si>
    <t>1750</t>
  </si>
  <si>
    <t>1730</t>
  </si>
  <si>
    <t>1751</t>
  </si>
  <si>
    <t>1736</t>
  </si>
  <si>
    <t>2161</t>
  </si>
  <si>
    <t>61</t>
  </si>
  <si>
    <t>2162</t>
  </si>
  <si>
    <t>2261</t>
  </si>
  <si>
    <t>2361</t>
  </si>
  <si>
    <t>シニア60リーグ</t>
  </si>
  <si>
    <t>シニア65リーグ</t>
  </si>
  <si>
    <t>シニアロイヤルリーグO-70</t>
  </si>
  <si>
    <t>シニアフェスタ（O-40.50.60.65.70）</t>
  </si>
  <si>
    <t>1752</t>
  </si>
  <si>
    <t>2172</t>
  </si>
  <si>
    <t>2171</t>
  </si>
  <si>
    <t>2173</t>
  </si>
  <si>
    <t>72</t>
  </si>
  <si>
    <t>2174</t>
  </si>
  <si>
    <t>1737</t>
  </si>
  <si>
    <t>73</t>
  </si>
  <si>
    <t>2175</t>
  </si>
  <si>
    <t>2271</t>
  </si>
  <si>
    <t>2371</t>
  </si>
  <si>
    <t>2372</t>
  </si>
  <si>
    <t>2373</t>
  </si>
  <si>
    <t>2374</t>
  </si>
  <si>
    <t>2375</t>
  </si>
  <si>
    <t>2377</t>
  </si>
  <si>
    <t>2376</t>
  </si>
  <si>
    <t>1753</t>
  </si>
  <si>
    <t>1211</t>
  </si>
  <si>
    <t>1212</t>
  </si>
  <si>
    <t>1213</t>
  </si>
  <si>
    <t>1291</t>
  </si>
  <si>
    <t>1292</t>
  </si>
  <si>
    <t>1293</t>
  </si>
  <si>
    <t>広報誌発行</t>
  </si>
  <si>
    <t>1311</t>
  </si>
  <si>
    <t>1312</t>
  </si>
  <si>
    <t>1491</t>
  </si>
  <si>
    <t>1492</t>
  </si>
  <si>
    <t>1493</t>
  </si>
  <si>
    <t>1591</t>
  </si>
  <si>
    <t>・受託　ユニクロサッカーキッズ</t>
  </si>
  <si>
    <t>1592</t>
  </si>
  <si>
    <t>1691</t>
  </si>
  <si>
    <t>1701</t>
  </si>
  <si>
    <t>1713</t>
  </si>
  <si>
    <t>1791</t>
  </si>
  <si>
    <t>1792</t>
  </si>
  <si>
    <t>1793</t>
  </si>
  <si>
    <t>1794</t>
  </si>
  <si>
    <t>2191</t>
  </si>
  <si>
    <t>2192</t>
  </si>
  <si>
    <t>2193</t>
  </si>
  <si>
    <t>2194</t>
  </si>
  <si>
    <t>2201</t>
  </si>
  <si>
    <t>2202</t>
  </si>
  <si>
    <t>2203</t>
  </si>
  <si>
    <t>2204</t>
  </si>
  <si>
    <t>2205</t>
  </si>
  <si>
    <t>2206</t>
  </si>
  <si>
    <t>2301</t>
  </si>
  <si>
    <t>2</t>
  </si>
  <si>
    <t>3291</t>
  </si>
  <si>
    <t>3</t>
  </si>
  <si>
    <t>4191</t>
  </si>
  <si>
    <t>4192</t>
  </si>
  <si>
    <t>4292</t>
  </si>
  <si>
    <t>4193</t>
  </si>
  <si>
    <t>4</t>
  </si>
  <si>
    <t>62</t>
  </si>
  <si>
    <t>6</t>
  </si>
  <si>
    <t>公益財団法人　埼玉県サッカー協会</t>
  </si>
  <si>
    <t>　2019年度（平成31年度）　事業費一覧</t>
  </si>
  <si>
    <t>　　「報告予定日」欄に「○」がある事業は日本協会への報告期日になりますので御注意下さい</t>
  </si>
  <si>
    <t>　　「報告予定日」欄に「○」がある事業はJFA報告期日になりますのでご注意下さい</t>
  </si>
  <si>
    <t>追加事業は下2桁を80番台にする</t>
  </si>
  <si>
    <t>　　　　　　　　　　　　　　　　　※決算提出日欄に ○印 のある事業は、事業・収支報告提出の際に領収書添付が不要ですが、JFA補助金（支援金等）は別途精算が必要な場合があります。　　  　　　　　　　　　　</t>
  </si>
  <si>
    <t>連盟・
委員会</t>
  </si>
  <si>
    <t>開催
回</t>
  </si>
  <si>
    <t>事業名</t>
  </si>
  <si>
    <t>JFA
№</t>
  </si>
  <si>
    <t xml:space="preserve"> 事業費　計
  A   +   B </t>
  </si>
  <si>
    <t>　県協会
  支出額</t>
  </si>
  <si>
    <t xml:space="preserve"> JFA・関東
 他補助金</t>
  </si>
  <si>
    <t>請求
日</t>
  </si>
  <si>
    <t>支払
日</t>
  </si>
  <si>
    <t>支払
確認</t>
  </si>
  <si>
    <t xml:space="preserve">予算
希望額  </t>
  </si>
  <si>
    <t>報告
予定日</t>
  </si>
  <si>
    <t>報告
提出日</t>
  </si>
  <si>
    <t>提出
確認</t>
  </si>
  <si>
    <t>支払
合計額</t>
  </si>
  <si>
    <t>収入
合計額</t>
  </si>
  <si>
    <t>参加料
(入場料)</t>
  </si>
  <si>
    <t>プログラム販売収入</t>
  </si>
  <si>
    <t>広告料
収入</t>
  </si>
  <si>
    <t>協賛金・
売店収入</t>
  </si>
  <si>
    <t xml:space="preserve">       費用
       収入</t>
  </si>
  <si>
    <t>仮受金・
補助金等</t>
  </si>
  <si>
    <t>県協会予算
以外収入計</t>
  </si>
  <si>
    <t>予算請求額</t>
  </si>
  <si>
    <t>前年度額
(全合計)</t>
  </si>
  <si>
    <t xml:space="preserve"> 県協会
 決定額</t>
  </si>
  <si>
    <r>
      <t xml:space="preserve"> </t>
    </r>
    <r>
      <rPr>
        <sz val="9"/>
        <rFont val="ＭＳ Ｐゴシック"/>
        <family val="3"/>
      </rPr>
      <t>JFA・関東</t>
    </r>
    <r>
      <rPr>
        <sz val="4"/>
        <rFont val="ＭＳ Ｐゴシック"/>
        <family val="3"/>
      </rPr>
      <t xml:space="preserve">
 </t>
    </r>
    <r>
      <rPr>
        <sz val="9"/>
        <rFont val="ＭＳ Ｐゴシック"/>
        <family val="3"/>
      </rPr>
      <t>他補助金</t>
    </r>
  </si>
  <si>
    <t>前々年度
決定額</t>
  </si>
  <si>
    <t>JFA・関東FA
他　補助金</t>
  </si>
  <si>
    <t>予算請求
との差額</t>
  </si>
  <si>
    <t>備考　1</t>
  </si>
  <si>
    <t>備　考</t>
  </si>
  <si>
    <t>事業№</t>
  </si>
  <si>
    <t>支払合計額</t>
  </si>
  <si>
    <t>開催受託金</t>
  </si>
  <si>
    <t>登録料</t>
  </si>
  <si>
    <t>前年度
との差額</t>
  </si>
  <si>
    <t>指導・普及事業</t>
  </si>
  <si>
    <t>03</t>
  </si>
  <si>
    <t>選手指導者育成/指導者</t>
  </si>
  <si>
    <t>技術委員会</t>
  </si>
  <si>
    <t>受益者負担/B級コーチ養成講習会　年間1コース</t>
  </si>
  <si>
    <t>11</t>
  </si>
  <si>
    <t>受益者負担/C級コーチ養成講習会　年間6コース</t>
  </si>
  <si>
    <t>受益者負担/D級コーチ養成講習会　年間6コース</t>
  </si>
  <si>
    <t>受益者負担/リフレッシュ研修会　年間12コース</t>
  </si>
  <si>
    <t>開催回数10回→8回に変更（会場とれず）</t>
  </si>
  <si>
    <t>受益者負担/キッズリーダー養成講習会　年間10コース</t>
  </si>
  <si>
    <t>B・A級指導者候補選考会(トライアル）</t>
  </si>
  <si>
    <t>選手指導者育成/トレセン</t>
  </si>
  <si>
    <t>*　U-16トレーニングセンター/2種</t>
  </si>
  <si>
    <t>○</t>
  </si>
  <si>
    <r>
      <rPr>
        <b/>
        <sz val="10"/>
        <rFont val="ＭＳ Ｐゴシック"/>
        <family val="3"/>
      </rPr>
      <t>*　JFA一括補助金（一部）</t>
    </r>
    <r>
      <rPr>
        <sz val="10"/>
        <rFont val="ＭＳ Ｐゴシック"/>
        <family val="3"/>
      </rPr>
      <t xml:space="preserve">
関東トレセンリーグ分担金80,000は県協会支出</t>
    </r>
  </si>
  <si>
    <t>21</t>
  </si>
  <si>
    <t>*　U-15～13トレニングセンター・関東トレセンリーグ/3種</t>
  </si>
  <si>
    <r>
      <t xml:space="preserve">*　JFA一括補助金（一部）
</t>
    </r>
    <r>
      <rPr>
        <sz val="10"/>
        <rFont val="ＭＳ Ｐゴシック"/>
        <family val="3"/>
      </rPr>
      <t>関東分担金40,000×3学年は県協会支出</t>
    </r>
  </si>
  <si>
    <t>22</t>
  </si>
  <si>
    <t>*　U-12トレーニングセンター/4種</t>
  </si>
  <si>
    <r>
      <t>*　JFA一括補助金（一部）</t>
    </r>
    <r>
      <rPr>
        <sz val="10"/>
        <rFont val="ＭＳ Ｐゴシック"/>
        <family val="3"/>
      </rPr>
      <t xml:space="preserve">
関東分担金40,000は県協会支出</t>
    </r>
  </si>
  <si>
    <t>23</t>
  </si>
  <si>
    <t>****キャノンガールズエイトU-12/4種</t>
  </si>
  <si>
    <t>****JFA交通費補助</t>
  </si>
  <si>
    <t>*　女子トレーニングセンターU-18･U-15･U-12</t>
  </si>
  <si>
    <t>*　JFA一括補助金</t>
  </si>
  <si>
    <t>*　GKトレーニングセンター</t>
  </si>
  <si>
    <t>*　ユースダイレクター活動費</t>
  </si>
  <si>
    <t>支出計-収入計+連盟負担金が請求額</t>
  </si>
  <si>
    <t>27</t>
  </si>
  <si>
    <t>*　U-12モデル地区トレセン　川越</t>
  </si>
  <si>
    <t>*　U-12モデル地区トレセン　越谷</t>
  </si>
  <si>
    <t>その他の普及</t>
  </si>
  <si>
    <t>*　中学生の環境充実（トライアルSFA）</t>
  </si>
  <si>
    <t>代表関連事業</t>
  </si>
  <si>
    <t>県代表選抜編成等</t>
  </si>
  <si>
    <t>*　国体関連（関ブロ・本大会・練習）</t>
  </si>
  <si>
    <t>前年度決定額は補正2,000,000含</t>
  </si>
  <si>
    <r>
      <t xml:space="preserve">*　JFA一括補助金
</t>
    </r>
    <r>
      <rPr>
        <sz val="10"/>
        <rFont val="ＭＳ Ｐゴシック"/>
        <family val="3"/>
      </rPr>
      <t>プーマ物品補助5,600,000+1,000,000あり</t>
    </r>
  </si>
  <si>
    <t>県費・県体協補助（国体強化、その他）</t>
  </si>
  <si>
    <t>12</t>
  </si>
  <si>
    <t>技術委員会運営費</t>
  </si>
  <si>
    <t>技術委員会　集計</t>
  </si>
  <si>
    <t>　※予算希望合計額は受益者負担/講習会分を除く</t>
  </si>
  <si>
    <t>04</t>
  </si>
  <si>
    <t>審判員養成</t>
  </si>
  <si>
    <t>審判委員会</t>
  </si>
  <si>
    <t>審判研修会派遣</t>
  </si>
  <si>
    <t>*　サッカー審判・インストラクター派遣</t>
  </si>
  <si>
    <t>*　フットサル審判・インストラクター派遣</t>
  </si>
  <si>
    <t>*　JFA一括補助金（一部）</t>
  </si>
  <si>
    <t>***　審判員派遣事務</t>
  </si>
  <si>
    <t>***　関東FAより割当派遣事務費あり
（仮受金）</t>
  </si>
  <si>
    <t>24</t>
  </si>
  <si>
    <t>*　審判員登録普及</t>
  </si>
  <si>
    <t>*　トップレフェリー育成…強化トレーニングセンター</t>
  </si>
  <si>
    <t>31</t>
  </si>
  <si>
    <t>*　女性審判員育成…U-22・女子審判員養成研修</t>
  </si>
  <si>
    <t>32</t>
  </si>
  <si>
    <t>*　レフェリーアカデミー…U-18・女子審判員養成研修/※U-15ユースと統合</t>
  </si>
  <si>
    <t>33</t>
  </si>
  <si>
    <t>*　U-15ユース審判員育成研修　※</t>
  </si>
  <si>
    <t>市町審判委員長会議</t>
  </si>
  <si>
    <t>41</t>
  </si>
  <si>
    <t>**　JFA都道府県審判トレーニングセンター</t>
  </si>
  <si>
    <t>*　JFA一括補助金/必須</t>
  </si>
  <si>
    <t>51</t>
  </si>
  <si>
    <t>**　JFA都道府県女子審判トレーニングセンター</t>
  </si>
  <si>
    <t>アフター10費用/予備</t>
  </si>
  <si>
    <t>35</t>
  </si>
  <si>
    <t>*　審判委員会運営費</t>
  </si>
  <si>
    <t>審判委員会　集計</t>
  </si>
  <si>
    <t>競技会開催事業</t>
  </si>
  <si>
    <t>主催事業</t>
  </si>
  <si>
    <t>第1種委員会</t>
  </si>
  <si>
    <t>*　彩の国カップ埼玉県サッカー選手権大会</t>
  </si>
  <si>
    <t>支出計-収入計-他補助金が請求額</t>
  </si>
  <si>
    <t>1種サッカー選手権</t>
  </si>
  <si>
    <t>2013年度より開催なし</t>
  </si>
  <si>
    <t>1種委員会運営費</t>
  </si>
  <si>
    <t>1種委員会　集計</t>
  </si>
  <si>
    <t>埼玉県社会人サッカー連盟</t>
  </si>
  <si>
    <t>*　埼玉県社会人サッカートーナメント会長杯兼彩の国カップ1次予選</t>
  </si>
  <si>
    <t>*　埼玉県社会人サッカートーナメント会長杯兼彩の国カップ2次予選</t>
  </si>
  <si>
    <t>13</t>
  </si>
  <si>
    <t>全国クラブチームサッカー選手権大会埼玉県大会</t>
  </si>
  <si>
    <t>14</t>
  </si>
  <si>
    <t>**　関東社会人サッカー大会</t>
  </si>
  <si>
    <t>**　東日本社会人サッカー大会</t>
  </si>
  <si>
    <t>***全国クラブチームサッカー選手権関東大会</t>
  </si>
  <si>
    <t>***　関東協会補助金</t>
  </si>
  <si>
    <t>全国地域リーグ決勝大会決勝ラウンド</t>
  </si>
  <si>
    <t>補助事業</t>
  </si>
  <si>
    <t>全国社会人サッカー大会関東予選（6試合）</t>
  </si>
  <si>
    <t>*　埼玉県社会人サッカーリーグ1・2・3部</t>
  </si>
  <si>
    <t>*　埼玉県市町村対抗戦兼県民総合体育大会</t>
  </si>
  <si>
    <t>*　ブロックリーグ決勝大会</t>
  </si>
  <si>
    <t>全国社会人サッカー大会関東予選最終代表決定戦</t>
  </si>
  <si>
    <t>県リーグ選抜交流戦/埼玉・栃木・千葉・東京(交流定期戦）</t>
  </si>
  <si>
    <t>県リーグ1.2.3部昇降格決定戦</t>
  </si>
  <si>
    <t>日本スポーツマスターズ関東大会</t>
  </si>
  <si>
    <t>社会人サッカー連盟助成金</t>
  </si>
  <si>
    <t>社会人　集計</t>
  </si>
  <si>
    <t>埼玉県自治体職員サッカー連盟</t>
  </si>
  <si>
    <t>全国自治体職員サッカー選手権大会埼玉県予選</t>
  </si>
  <si>
    <t>16</t>
  </si>
  <si>
    <t>全国自治体職員サッカー選手権南関東予選</t>
  </si>
  <si>
    <t>持ち回り、今年度開催なし</t>
  </si>
  <si>
    <t>***　関東自治体職員サッカー選手権大会</t>
  </si>
  <si>
    <t>***　関東協会補助金
持ち回り、今年度開催なし</t>
  </si>
  <si>
    <t>自治体職員サッカー連盟助成金</t>
  </si>
  <si>
    <t>42</t>
  </si>
  <si>
    <t>自治体　集計</t>
  </si>
  <si>
    <t>埼玉県大学サッカー連盟</t>
  </si>
  <si>
    <t>彩の国カップ埼玉県サッカー選手権大会大学代表決定戦</t>
  </si>
  <si>
    <t>2/29</t>
  </si>
  <si>
    <t>支出計-連盟負担額が請求額</t>
  </si>
  <si>
    <t>17</t>
  </si>
  <si>
    <t>埼玉県大学サッカー選手権兼総理大臣杯全日本大学サッカートーナメント埼玉県予選</t>
  </si>
  <si>
    <t>***　関東大学サッカー大会</t>
  </si>
  <si>
    <t>*　埼玉県大学サッカーリーグ</t>
  </si>
  <si>
    <t>「アミノバイタルカップ」関東大学サッカートーナメント大会プレーオフ</t>
  </si>
  <si>
    <t>大学サッカー連盟助成金</t>
  </si>
  <si>
    <t>43</t>
  </si>
  <si>
    <t>大学　集計</t>
  </si>
  <si>
    <t>第2種委員会</t>
  </si>
  <si>
    <t>**　高円宮杯 JFA U-18サッカーリーグ</t>
  </si>
  <si>
    <t>U-16埼玉県サッカーリーグ</t>
  </si>
  <si>
    <t>5月</t>
  </si>
  <si>
    <t>3月</t>
  </si>
  <si>
    <t>2種委員会運営費</t>
  </si>
  <si>
    <t>2種委員会　集計</t>
  </si>
  <si>
    <t>埼玉県高等学校体育連盟</t>
  </si>
  <si>
    <r>
      <t>**　全国高等学校サッカー選手権大会埼玉県大会/</t>
    </r>
    <r>
      <rPr>
        <u val="single"/>
        <sz val="10"/>
        <rFont val="ＭＳ Ｐゴシック"/>
        <family val="3"/>
      </rPr>
      <t>収入に伴う支出</t>
    </r>
  </si>
  <si>
    <t>支出＜精算時収入</t>
  </si>
  <si>
    <t>*　JFA一括補助金/必須（一部）</t>
  </si>
  <si>
    <t>受託事業</t>
  </si>
  <si>
    <t>・受託　全国高等学校サッカー選手権大会</t>
  </si>
  <si>
    <t>運営費用（終了後戻入）</t>
  </si>
  <si>
    <t>・JFAより運営受託金</t>
  </si>
  <si>
    <t>受託事業</t>
  </si>
  <si>
    <t>関東高校サッカー大会（関東高校総合体育大会）</t>
  </si>
  <si>
    <t>全国高等学校総合体育大会</t>
  </si>
  <si>
    <t>*　高体連サッカー専門部助成金</t>
  </si>
  <si>
    <t>44</t>
  </si>
  <si>
    <t>高校　集計</t>
  </si>
  <si>
    <t>U-18クラブ</t>
  </si>
  <si>
    <t>彩の国カップ2種クラブ予選兼埼玉県2種選手権クラブ予選</t>
  </si>
  <si>
    <t>2月</t>
  </si>
  <si>
    <t>日本クラブユース（U-18）関東大会</t>
  </si>
  <si>
    <t>・関東各地で開催</t>
  </si>
  <si>
    <t>U-18クラブユース連盟助成金</t>
  </si>
  <si>
    <t>45</t>
  </si>
  <si>
    <t>U-18クラブ　集計</t>
  </si>
  <si>
    <t>第3種委員会</t>
  </si>
  <si>
    <t>埼玉県U-13サッカー選手権大会</t>
  </si>
  <si>
    <t>■JFA補助金按分　50,000</t>
  </si>
  <si>
    <t>**　高円宮杯 JFA U-15サッカーリーグ・全日本U-15サッカー選手権大会埼玉県予選</t>
  </si>
  <si>
    <t>*　JFA一括補助金/必須（一部）</t>
  </si>
  <si>
    <t>**　埼玉県Ｕ-13サッカーリーグ</t>
  </si>
  <si>
    <r>
      <rPr>
        <b/>
        <sz val="10"/>
        <color indexed="55"/>
        <rFont val="ＭＳ Ｐゴシック"/>
        <family val="3"/>
      </rPr>
      <t>JFA全日本U-15サッカー大会関東大会</t>
    </r>
    <r>
      <rPr>
        <sz val="10"/>
        <color indexed="55"/>
        <rFont val="ＭＳ Ｐゴシック"/>
        <family val="3"/>
      </rPr>
      <t>…JFAプレミアカップ関東大会</t>
    </r>
  </si>
  <si>
    <t>3種委員会運営費</t>
  </si>
  <si>
    <t>3種委員会　集計</t>
  </si>
  <si>
    <t>埼玉県中学校体育連盟</t>
  </si>
  <si>
    <t>*　埼玉県U-13サッカー選手権大会中学校1次予選</t>
  </si>
  <si>
    <t>34</t>
  </si>
  <si>
    <t>埼玉県U-13サッカー選手権大会中学校2次予選</t>
  </si>
  <si>
    <t>関東中学校サッカー大会</t>
  </si>
  <si>
    <t>*　中体連サッカー専門部助成金</t>
  </si>
  <si>
    <t>46</t>
  </si>
  <si>
    <t>中学　集計</t>
  </si>
  <si>
    <t>埼玉県クラブユースサッカー連盟U-15</t>
  </si>
  <si>
    <t>埼玉県U-13サッカー選手権大会クラブﾞ予選</t>
  </si>
  <si>
    <t>36</t>
  </si>
  <si>
    <t>日本クラブユースサッカー選手権大会（U-15）埼玉県予選</t>
  </si>
  <si>
    <t>37</t>
  </si>
  <si>
    <t>全日本ユース（U-15）関東大会</t>
  </si>
  <si>
    <t>埼玉県クラブユース（U-14)選手権大会</t>
  </si>
  <si>
    <t>埼玉県クラブユース（U-15)選手権大会</t>
  </si>
  <si>
    <t>U-15クラブユースサッカー連盟助成金</t>
  </si>
  <si>
    <t>47</t>
  </si>
  <si>
    <t>U-15クラブ　集計</t>
  </si>
  <si>
    <t>地域での普及</t>
  </si>
  <si>
    <t>第4種委員会</t>
  </si>
  <si>
    <t>*　キッズ巡回指導</t>
  </si>
  <si>
    <t>*　U-8リーグ</t>
  </si>
  <si>
    <t>*　キッズ（U-10）エリートマッチ</t>
  </si>
  <si>
    <t>*　キッズサッカーフェスティバル　1</t>
  </si>
  <si>
    <t>*　キッズサッカーフェスティバル　2</t>
  </si>
  <si>
    <t>15</t>
  </si>
  <si>
    <t>*　キッズサッカーフェスティバル　3</t>
  </si>
  <si>
    <t>*　キッズサッカーフェスティバル　4</t>
  </si>
  <si>
    <t>*　キッズサッカーフェスティバル　5</t>
  </si>
  <si>
    <t>*　JFA 全日本 U-12サッカー選手権大会埼玉県大会</t>
  </si>
  <si>
    <t>・合計希望額として
　3,000,000円</t>
  </si>
  <si>
    <t>主催事業</t>
  </si>
  <si>
    <t>*　埼玉県第4種サッカーリーグ（選手権を除く）</t>
  </si>
  <si>
    <t>.</t>
  </si>
  <si>
    <t>*　埼玉県第4種サッカー選手権</t>
  </si>
  <si>
    <t>*　埼玉県第4種新人戦</t>
  </si>
  <si>
    <t>**　U-11サッカーリーグ</t>
  </si>
  <si>
    <t>**　JFA一括補助金/必須</t>
  </si>
  <si>
    <t>**　U-10サッカーリーグ</t>
  </si>
  <si>
    <t>*　関東U-12サッカー大会埼玉県大会</t>
  </si>
  <si>
    <t>関東少年選抜大会</t>
  </si>
  <si>
    <t>関東大会派遣事業</t>
  </si>
  <si>
    <t>支出計-連盟負担額が請求額</t>
  </si>
  <si>
    <t>埼玉県少女サッカー大会</t>
  </si>
  <si>
    <t>*　少女フェスティバル大会</t>
  </si>
  <si>
    <t>4種委員会運営費</t>
  </si>
  <si>
    <t xml:space="preserve">4種委員会　集計 </t>
  </si>
  <si>
    <t>埼玉県少年サッカー連盟</t>
  </si>
  <si>
    <t>埼玉県スポーツ少年団大会</t>
  </si>
  <si>
    <t>少年サッカー連盟助成金</t>
  </si>
  <si>
    <t>48</t>
  </si>
  <si>
    <t xml:space="preserve">少年　集計 </t>
  </si>
  <si>
    <t>U-12クラブ</t>
  </si>
  <si>
    <t>埼玉県クラブユースサッカー選手権U-12大会会長杯</t>
  </si>
  <si>
    <t>埼玉県クラブユースサッカー選手権U-11大会</t>
  </si>
  <si>
    <t>埼玉県クラブユースサッカー選手権U-10大会</t>
  </si>
  <si>
    <t>U-12彩の国さいたまCUP新春少年サッカー大会</t>
  </si>
  <si>
    <t>U-12クラブユースサッカー連盟助成金</t>
  </si>
  <si>
    <t>49</t>
  </si>
  <si>
    <t xml:space="preserve">U-12クラブ　集計 </t>
  </si>
  <si>
    <t>女子委員会</t>
  </si>
  <si>
    <t>*　レディース/ガールズサッカーフェスティバル　1</t>
  </si>
  <si>
    <t>*　レディース/ガールズサッカーフェスティバル　2</t>
  </si>
  <si>
    <t>**　JFA一括補助金</t>
  </si>
  <si>
    <t>女子委員会運営費</t>
  </si>
  <si>
    <t>女子委員会　集計</t>
  </si>
  <si>
    <t>女子</t>
  </si>
  <si>
    <t>*　皇后杯 JFA 全日本女子サッカー選手権大会兼埼玉県女子サッカー大会</t>
  </si>
  <si>
    <t>・1127と合わせた事業とし、請求額合算</t>
  </si>
  <si>
    <t>*　埼玉県サッカー協会会長杯兼埼玉県女子サッカー選手権大会</t>
  </si>
  <si>
    <t>52</t>
  </si>
  <si>
    <t>*　埼玉県女子サッカーリーグ1部・2部</t>
  </si>
  <si>
    <t>53</t>
  </si>
  <si>
    <t>*　JFA 全日本O-30女子サッカー大会埼玉県予選</t>
  </si>
  <si>
    <t>54</t>
  </si>
  <si>
    <t>*　埼玉県U-18女子サッカー選手権大会兼関東U-18女子サッカー選手権大会埼玉県予選</t>
  </si>
  <si>
    <t>55</t>
  </si>
  <si>
    <t>*　JFA 全日本U-15女子サッカー選手権大会兼関東U-15女子サッカー選手権大会埼玉県予選</t>
  </si>
  <si>
    <t>56</t>
  </si>
  <si>
    <t>*　埼玉県女子U-15サッカーリーグ</t>
  </si>
  <si>
    <t>57</t>
  </si>
  <si>
    <t>県民総合体育大会（女子の部）</t>
  </si>
  <si>
    <t xml:space="preserve"> 関東O-40 女子サッカーオープン大会</t>
  </si>
  <si>
    <t>***　関東女子ユース（U-15）サッカー選手権大会</t>
  </si>
  <si>
    <t>***　関東協会補助金
持ち回り、今年度開催なし</t>
  </si>
  <si>
    <t>関東少女サッカー大会</t>
  </si>
  <si>
    <t>***　関東レディースサッカー大会兼全国レディースサッカー大会関東予選</t>
  </si>
  <si>
    <t>***　関東女子ユース（U-22）サッカー選手権</t>
  </si>
  <si>
    <t>女子サッカー連盟助成金</t>
  </si>
  <si>
    <t>50</t>
  </si>
  <si>
    <t>女子　集計</t>
  </si>
  <si>
    <t>高校女子</t>
  </si>
  <si>
    <t>*　埼玉県高等学校女子サッカー選手権大会兼関東高等学校女子サッカー選手権大会</t>
  </si>
  <si>
    <t>58</t>
  </si>
  <si>
    <t>関東高校女子サッカー大会（関東高校総合体育大会女子）</t>
  </si>
  <si>
    <t>高体連サッカー専門部女子助成金</t>
  </si>
  <si>
    <t>高校女子　集計</t>
  </si>
  <si>
    <t>シニア委員会</t>
  </si>
  <si>
    <t>シニア委員会運営費</t>
  </si>
  <si>
    <t xml:space="preserve">フットサル委員会　集計 </t>
  </si>
  <si>
    <t>シニア</t>
  </si>
  <si>
    <t>*　埼玉県サッカー協会会長杯兼O-40リーグ</t>
  </si>
  <si>
    <t>61</t>
  </si>
  <si>
    <t>関東シニア60・65・70埼玉大会</t>
  </si>
  <si>
    <t>シニア40南部リーグ</t>
  </si>
  <si>
    <t>シニア40北部リーグ</t>
  </si>
  <si>
    <t>県シニア50リーグ兼関東シニア埼玉県予選O-50</t>
  </si>
  <si>
    <t>埼玉県シニア選手権O-50兼全国シニアO-50埼玉県予選</t>
  </si>
  <si>
    <t>関東シニアO-60</t>
  </si>
  <si>
    <t>PHQ補助金のみで運営</t>
  </si>
  <si>
    <t>***　関東シニア（50歳以上）サッカー選手権大会 …全国シニア選手権（O-50）関東予選</t>
  </si>
  <si>
    <t>持</t>
  </si>
  <si>
    <t>***　関東O-40サッカー選手権大会</t>
  </si>
  <si>
    <t>県民総合体育大会O-40</t>
  </si>
  <si>
    <t>　</t>
  </si>
  <si>
    <t>埼玉スーパーシニアサッカー(O-70）大会</t>
  </si>
  <si>
    <t>関東四十雀選手権O-40</t>
  </si>
  <si>
    <t>参加料のみで運営</t>
  </si>
  <si>
    <t>関東四十雀選手権O-50</t>
  </si>
  <si>
    <t>シニアサッカー連盟助成金</t>
  </si>
  <si>
    <t>シニア　集計</t>
  </si>
  <si>
    <t>フットサル</t>
  </si>
  <si>
    <t>JFA 全日本U-18フットサル大会埼玉県大会</t>
  </si>
  <si>
    <t>*　JFA 全日本U-15フットサル選手権大会埼玉県大会</t>
  </si>
  <si>
    <t>71</t>
  </si>
  <si>
    <t>フットサル委員会</t>
  </si>
  <si>
    <t>*　JFA バーモントカップ 全日本U-12フットサル選手権大会埼玉県大会</t>
  </si>
  <si>
    <t>72</t>
  </si>
  <si>
    <t>フットサル委員会運営費</t>
  </si>
  <si>
    <t>*　JFA 全日本フットサル選手権大会埼玉県大会</t>
  </si>
  <si>
    <t>73</t>
  </si>
  <si>
    <t>全日本大学フットサル大会埼玉県大会</t>
  </si>
  <si>
    <t>*　JFA 全日本女子フットサル選手権大会埼玉県大会</t>
  </si>
  <si>
    <t>JFA 全日本U-15女子フットサル大会埼玉県大会</t>
  </si>
  <si>
    <t>***　全日本大学フットサル関東大会</t>
  </si>
  <si>
    <t>全国選抜フットサル関東大会</t>
  </si>
  <si>
    <t>全日本フットサルPUMACUP関東</t>
  </si>
  <si>
    <t>全日本フットサル（U-15）関東</t>
  </si>
  <si>
    <t>全日本女子フットサル選手権関東大会（ティファール杯）</t>
  </si>
  <si>
    <t>19</t>
  </si>
  <si>
    <t>*　埼玉県フットサルリーグ１部</t>
  </si>
  <si>
    <t>*　埼玉県フットサルリーグ2部</t>
  </si>
  <si>
    <t>10</t>
  </si>
  <si>
    <t>*　埼玉県フットサルリーグ3部</t>
  </si>
  <si>
    <t>埼玉県フットサルリーグ4部</t>
  </si>
  <si>
    <t>埼玉県フットサルリーグオープン</t>
  </si>
  <si>
    <t>埼玉県U-18フットサルリーグ</t>
  </si>
  <si>
    <t>*　埼玉県女子フットサルリーグ</t>
  </si>
  <si>
    <t>74</t>
  </si>
  <si>
    <t>埼玉県女子ユース（U-15・U-12）フットサルリーグ</t>
  </si>
  <si>
    <t>*　フットサルトレーニングセンター</t>
  </si>
  <si>
    <t>75</t>
  </si>
  <si>
    <t>埼玉県フットサルU-18大会（リーグ）</t>
  </si>
  <si>
    <t>埼玉県フットサルリーグU-13</t>
  </si>
  <si>
    <t>埼玉県フットサルリーグU-10</t>
  </si>
  <si>
    <t>埼玉県フットサルリーグ参入戦・入替戦</t>
  </si>
  <si>
    <t>埼玉県フットサルリーグ選抜強化</t>
  </si>
  <si>
    <t>フットサル連盟助成金</t>
  </si>
  <si>
    <t>フットサル　集計</t>
  </si>
  <si>
    <t>技術委・審判委・1～4種・女子・シニア・フットサル　計</t>
  </si>
  <si>
    <t>選手指導者育成/他</t>
  </si>
  <si>
    <t>事務局</t>
  </si>
  <si>
    <t>ミッション中体連外部指導者派遣</t>
  </si>
  <si>
    <t>県協会で金額決定</t>
  </si>
  <si>
    <t>選手指導者育成/他</t>
  </si>
  <si>
    <t>事務局内費用</t>
  </si>
  <si>
    <t>４級審判員新規取得講習会</t>
  </si>
  <si>
    <t>県協会より講師派遣</t>
  </si>
  <si>
    <t>４級審判員更新講習会</t>
  </si>
  <si>
    <t>2.3級審判員更新講習会</t>
  </si>
  <si>
    <t>*　新規・更新講習会講師謝金、更新案内等</t>
  </si>
  <si>
    <t>91</t>
  </si>
  <si>
    <t>登録審判員案内印刷・送付等</t>
  </si>
  <si>
    <t>92</t>
  </si>
  <si>
    <t>審判員・インストラクター登録料</t>
  </si>
  <si>
    <t>関東協会分担金含む</t>
  </si>
  <si>
    <t>93</t>
  </si>
  <si>
    <t>*　SFAニュース発行</t>
  </si>
  <si>
    <t>*　SFAニュース取材編集委託</t>
  </si>
  <si>
    <t>ﾎｰﾑﾍﾟｰｼﾞ運営</t>
  </si>
  <si>
    <t>*　ホームページ維持管理</t>
  </si>
  <si>
    <t>ホームページ運営</t>
  </si>
  <si>
    <t>*　ホームページリニューアル</t>
  </si>
  <si>
    <t>ホームページ広告</t>
  </si>
  <si>
    <t>インターンシップ</t>
  </si>
  <si>
    <t>4種委員会</t>
  </si>
  <si>
    <t>ｽﾎﾟｰﾂﾏﾈｼﾞｬｰ養成</t>
  </si>
  <si>
    <t>受益者負担/SMCサテライト講座</t>
  </si>
  <si>
    <t>受益者負担</t>
  </si>
  <si>
    <t>2年に1回/2019年度開催予定</t>
  </si>
  <si>
    <t>ウェルフェアオフィサー</t>
  </si>
  <si>
    <t>01</t>
  </si>
  <si>
    <t>*　フットボールデー</t>
  </si>
  <si>
    <t>施設委員会運営費</t>
  </si>
  <si>
    <t>医事委員会運営費</t>
  </si>
  <si>
    <t>フェアプレー・規律委員会運営費</t>
  </si>
  <si>
    <t>25</t>
  </si>
  <si>
    <t>科学委員会運営費</t>
  </si>
  <si>
    <t>26</t>
  </si>
  <si>
    <t>各種別委員会費用（7委員会*50000円+事務局100000円）</t>
  </si>
  <si>
    <t>市町協会助成金</t>
  </si>
  <si>
    <t>規程より</t>
  </si>
  <si>
    <t>*　事故対策（賠償保険等）</t>
  </si>
  <si>
    <r>
      <rPr>
        <b/>
        <sz val="9"/>
        <rFont val="ＭＳ Ｐゴシック"/>
        <family val="3"/>
      </rPr>
      <t>*　JFA一括補助金</t>
    </r>
    <r>
      <rPr>
        <sz val="9"/>
        <rFont val="ＭＳ Ｐゴシック"/>
        <family val="3"/>
      </rPr>
      <t>、施設事故・賠償、医師賠償</t>
    </r>
  </si>
  <si>
    <t>県体協負担金</t>
  </si>
  <si>
    <t>市町協会理事長会議</t>
  </si>
  <si>
    <t>94</t>
  </si>
  <si>
    <r>
      <t>*　第4種サッカーリーグ・選手権（決勝）/</t>
    </r>
    <r>
      <rPr>
        <u val="single"/>
        <sz val="10"/>
        <rFont val="ＭＳ Ｐゴシック"/>
        <family val="3"/>
      </rPr>
      <t>収入に伴う支出</t>
    </r>
  </si>
  <si>
    <t>高校選手権埼玉県大会オンラインチケット販売</t>
  </si>
  <si>
    <t>埼玉県へ負担金</t>
  </si>
  <si>
    <t>埼玉国際サッカーフェスティバル</t>
  </si>
  <si>
    <t>*　選抜高校女子サッカー大会「めぬまカップ」</t>
  </si>
  <si>
    <t>受託事業</t>
  </si>
  <si>
    <t>・受託　天皇杯JFA全日本サッカー選手権大会(2回戦*2・3回戦*1）</t>
  </si>
  <si>
    <t>・受託　国際試合（1試合）</t>
  </si>
  <si>
    <t>02</t>
  </si>
  <si>
    <t>競技会開催</t>
  </si>
  <si>
    <t>・受託　全国高校サッカー選手権大会（埼玉県大会含）</t>
  </si>
  <si>
    <t>・受託/その他大会　ルヴァンカップ決勝</t>
  </si>
  <si>
    <t>・Jリーグより運営受託金</t>
  </si>
  <si>
    <t>・国体eスポーツ</t>
  </si>
  <si>
    <t>05</t>
  </si>
  <si>
    <t>・受託/その他大会＜複数の場合末尾数字+1＞</t>
  </si>
  <si>
    <t>06</t>
  </si>
  <si>
    <t>**　障害者サッカー大会補助</t>
  </si>
  <si>
    <t>基本財産運用益</t>
  </si>
  <si>
    <t>協会車リース料含む</t>
  </si>
  <si>
    <t>代表関連事業</t>
  </si>
  <si>
    <t>全国大会参加チーム支援</t>
  </si>
  <si>
    <t>県代表奨励費</t>
  </si>
  <si>
    <t>代表関連</t>
  </si>
  <si>
    <t>施設管理事業</t>
  </si>
  <si>
    <t>施設管理</t>
  </si>
  <si>
    <t>*　フットボールセンター運営等</t>
  </si>
  <si>
    <t>フットボールセンター物品追加購入</t>
  </si>
  <si>
    <t>フットボールセンター芝張替積立（特定資産）</t>
  </si>
  <si>
    <t>指定正味財産からの振替</t>
  </si>
  <si>
    <t>【収益事業】</t>
  </si>
  <si>
    <t>【収益事業】</t>
  </si>
  <si>
    <t>フットボールセンターバナー広告・自販機収入</t>
  </si>
  <si>
    <t>売店出店手数料</t>
  </si>
  <si>
    <t>ユニフォーム広告申請・各再発行手数料</t>
  </si>
  <si>
    <t>日本代表・選手カレンダー販売</t>
  </si>
  <si>
    <t>プーマ製品販売</t>
  </si>
  <si>
    <t>その他の事業</t>
  </si>
  <si>
    <t>サッカー　チーム選手登録</t>
  </si>
  <si>
    <t>関東協会分担金含む</t>
  </si>
  <si>
    <t>フットサル　チーム選手登録</t>
  </si>
  <si>
    <t>役員登録</t>
  </si>
  <si>
    <t>JFA役員登録</t>
  </si>
  <si>
    <t>*</t>
  </si>
  <si>
    <t>法人税他</t>
  </si>
  <si>
    <t>消費税納付含む</t>
  </si>
  <si>
    <t>義援金（東日本大震災・熊本地震）</t>
  </si>
  <si>
    <t>事務局　集計</t>
  </si>
  <si>
    <t>管理費</t>
  </si>
  <si>
    <t>*　人件費</t>
  </si>
  <si>
    <r>
      <t xml:space="preserve">*　基盤強化（一部）
</t>
    </r>
    <r>
      <rPr>
        <sz val="10"/>
        <rFont val="ＭＳ Ｐゴシック"/>
        <family val="3"/>
      </rPr>
      <t>役員報酬・応援派遣費用・給与（臨時雇含）</t>
    </r>
  </si>
  <si>
    <t>福利・厚生費</t>
  </si>
  <si>
    <t>社会保険料、福利厚生関連費等
（功労賞表彰含）</t>
  </si>
  <si>
    <t>会議費</t>
  </si>
  <si>
    <t>会議関連費用（交通費除く）</t>
  </si>
  <si>
    <t>旅費交通費</t>
  </si>
  <si>
    <t>事務局業務上交通費
理事会・評議員会・運営会議等交通費</t>
  </si>
  <si>
    <t>通信費</t>
  </si>
  <si>
    <t>郵送料、電話代、振込手数料等</t>
  </si>
  <si>
    <t>運搬費</t>
  </si>
  <si>
    <t>宅配便、メール便等</t>
  </si>
  <si>
    <t>減価償却</t>
  </si>
  <si>
    <t>備品費</t>
  </si>
  <si>
    <t>事務所備品
（償却備品交換費用含）</t>
  </si>
  <si>
    <t>消耗品費</t>
  </si>
  <si>
    <t>事務用品等</t>
  </si>
  <si>
    <t>印刷費</t>
  </si>
  <si>
    <t>トナー、複合機コピー等</t>
  </si>
  <si>
    <t>水道光熱費</t>
  </si>
  <si>
    <t>光熱費、水道料金</t>
  </si>
  <si>
    <t>賃借料</t>
  </si>
  <si>
    <t>事務所賃借料（駐車場2台含）
複合機、AEDリース、他</t>
  </si>
  <si>
    <t>委託費</t>
  </si>
  <si>
    <t>法律・会計顧問・公益財団法人関連業務委託、事務所警備、他</t>
  </si>
  <si>
    <t>租税公課</t>
  </si>
  <si>
    <t>印紙代等</t>
  </si>
  <si>
    <t>諸会費</t>
  </si>
  <si>
    <t>競技団体交礼会費等</t>
  </si>
  <si>
    <t>保険料</t>
  </si>
  <si>
    <t>役員賠償保険</t>
  </si>
  <si>
    <t>慶弔費</t>
  </si>
  <si>
    <t>祝賀会、香典、供花、祝電・弔電等</t>
  </si>
  <si>
    <t>雑　費</t>
  </si>
  <si>
    <t>新聞購読料、事務局内雑貨、他項目外支出</t>
  </si>
  <si>
    <t>交際費</t>
  </si>
  <si>
    <t>管理費　集計</t>
  </si>
  <si>
    <t>総計</t>
  </si>
  <si>
    <t>予備費</t>
  </si>
  <si>
    <t>合計</t>
  </si>
  <si>
    <t>収入差額</t>
  </si>
  <si>
    <t>支出差額</t>
  </si>
  <si>
    <t>収入-支出=</t>
  </si>
  <si>
    <t>利用責任者住所</t>
  </si>
  <si>
    <t>■利用の際はこの利用申請書（写）をフットボールセンター事務室に提出してください。</t>
  </si>
  <si>
    <t>　利用料は、請求書をご確認ください。</t>
  </si>
  <si>
    <t>■開門は利用開始30分前、閉門は利用終了30分後です。</t>
  </si>
  <si>
    <t>埼玉県協会
チーム登録番号</t>
  </si>
  <si>
    <t>埼玉県協会事業№
（4桁）</t>
  </si>
  <si>
    <t>メール　・　FAX</t>
  </si>
  <si>
    <t>Ｐｉｏｎｅｒｏ川越</t>
  </si>
  <si>
    <t>ピオネーロカワゴエ</t>
  </si>
  <si>
    <t>pionero kawagoe</t>
  </si>
  <si>
    <t>ＦＣケリーダ（南部地区）</t>
  </si>
  <si>
    <t>エフシーケリーダ</t>
  </si>
  <si>
    <t>fckeri-da</t>
  </si>
  <si>
    <t>KODAMA HAKUYO FC</t>
  </si>
  <si>
    <t>埼玉県立岩槻北陵高等学校サッカー部</t>
  </si>
  <si>
    <t>サイタマケンリツイワツキホクリョウコウトウガッコウサッカーブ</t>
  </si>
  <si>
    <t>埼玉県立吉川美南高等学校サッカー部</t>
  </si>
  <si>
    <t>サイタマケンリツヨシカワミナミコウトウガッコウサッカーブ</t>
  </si>
  <si>
    <t>saitama kenritsu yoshikawaminami koutougakkou soccer club</t>
  </si>
  <si>
    <t>埼玉県立庄和高等学校</t>
  </si>
  <si>
    <t>サイタマケンリツショウワコウトウガッコウ</t>
  </si>
  <si>
    <t>Showa High-School Soccer Club</t>
  </si>
  <si>
    <t>KAWAGOE HATSUKARI HIGH SCHOOL FOOTBALL CLUB</t>
  </si>
  <si>
    <t>ユニオンフットボールクラブ　</t>
  </si>
  <si>
    <t>ユニオンフットボールクラブ</t>
  </si>
  <si>
    <t>enupi-o-houjinnyunionnsupo-tukurabuyunionnhuttobo-rukurabu</t>
  </si>
  <si>
    <t xml:space="preserve">FUJIMI PRIMEIRIO FC </t>
  </si>
  <si>
    <t>omiya nisshin soccer junior</t>
  </si>
  <si>
    <t>URAWA SHIBIRAKI SOCCER SPORTS BOY SCOUTS</t>
  </si>
  <si>
    <t>urawa ohmaki sss</t>
  </si>
  <si>
    <t>urawa daimon  soccer syounendan</t>
  </si>
  <si>
    <t>KITAURAWA Junior Soccer Sports-Club</t>
  </si>
  <si>
    <t>新座片山フットボールクラブ少年団</t>
  </si>
  <si>
    <t>ニイザカタヤマフットボールクラブショウネンダン</t>
  </si>
  <si>
    <t>niizakatayamafootballclubsyounendan</t>
  </si>
  <si>
    <t>niiza strong sc</t>
  </si>
  <si>
    <t>SHIRAOKA  JHS  FC</t>
  </si>
  <si>
    <t>春日部市立春日部南中学校サッカー部</t>
  </si>
  <si>
    <t>カスカベシリツカスカベミナミチュウガッコウサッカーブ</t>
  </si>
  <si>
    <t>KASUKABE MINAMI JHS FC</t>
  </si>
  <si>
    <t>Musashi</t>
  </si>
  <si>
    <t>川里サッカークラブ</t>
  </si>
  <si>
    <t>カワサトサッカークラブ</t>
  </si>
  <si>
    <t>MINAMI FIGHTERS SC</t>
  </si>
  <si>
    <t>SAYAMADAI ELEVEN SOCCER CLUB</t>
  </si>
  <si>
    <t>FUKAYA FUJISAWA SOCCER SPORTS SYOUNENDAN</t>
  </si>
  <si>
    <t>ＦＣ　ＳＡＫＵＲＡ　ＡＰＲＥＣＩＯ</t>
  </si>
  <si>
    <t>エフシーサクラアプレシオ</t>
  </si>
  <si>
    <t xml:space="preserve">FC SAKURA APRESIO </t>
  </si>
  <si>
    <t>石原・江南キッカーズスポーツ少年団</t>
  </si>
  <si>
    <t>イシワラコウナンキッカーズスポーツショウネンダン</t>
  </si>
  <si>
    <t>ishiwarakounankickerssupohtsusyounendan</t>
  </si>
  <si>
    <t>Ushijima Football Club</t>
  </si>
  <si>
    <t>幸手ユナイテッドＦＣ</t>
  </si>
  <si>
    <t>サッテユナイテッドエフシー</t>
  </si>
  <si>
    <t>SATTE UNITED FC</t>
  </si>
  <si>
    <t>幸手さくらサッカークラブ</t>
  </si>
  <si>
    <t>サッテサクラサッカークラブ</t>
  </si>
  <si>
    <t>SATTE SAKURA SOCCER CLUB</t>
  </si>
  <si>
    <t>岩瀬サッカースポーツ少年団</t>
  </si>
  <si>
    <t>イワセサッカースポーツショウネンダン</t>
  </si>
  <si>
    <t>IWASE SOCCER</t>
  </si>
  <si>
    <t>川越福原サッカークラブ</t>
  </si>
  <si>
    <t>カワゴエフクハラサッカークラブ</t>
  </si>
  <si>
    <t>青山学院大学系属浦和ルーテル学院中学校</t>
  </si>
  <si>
    <t>アオヤマガクインダイガクケイゾクウラワルーテルガクインチュウガッコウ</t>
  </si>
  <si>
    <t>kawagichisiritsuhigasichugakkou</t>
  </si>
  <si>
    <t>KUMAGAYA SOCCER SPORTS CLUB</t>
  </si>
  <si>
    <t>ユニオンＪＦＣスポーツ少年団</t>
  </si>
  <si>
    <t>ユニオンジェーエフシースポーツショウネンダン</t>
  </si>
  <si>
    <t>unionJFCsupo-tushounenndann</t>
  </si>
  <si>
    <t>大宮アルディージャＵ１８</t>
  </si>
  <si>
    <t>オオミヤアルディージャアンダーエイティーン</t>
  </si>
  <si>
    <t>omiya ardija u18</t>
  </si>
  <si>
    <t>ＦＣ岡ントス</t>
  </si>
  <si>
    <t>エフシーオカントス</t>
  </si>
  <si>
    <t>FCOKANTOSU</t>
  </si>
  <si>
    <t>駒場クラブ</t>
  </si>
  <si>
    <t>コマバクラブ</t>
  </si>
  <si>
    <t>komabakurabu</t>
  </si>
  <si>
    <t>TOYONO F. FOOTBALL CLUB</t>
  </si>
  <si>
    <t>ＦＣ西武台</t>
  </si>
  <si>
    <t>エフシーセイブダイ</t>
  </si>
  <si>
    <t>ハライチバスポーツショウネンダン（ハライチバナグリエスシー）</t>
  </si>
  <si>
    <t>青山学院大学系属浦和ルーテル学院高等学校サッカー部</t>
  </si>
  <si>
    <t>アオヤマガクインダイガクケイゾクウラワルーテルガクインコウトウガッコウサッカーブ</t>
  </si>
  <si>
    <t>AOYAMA GAKUIN DAIGAKU KEIZOKU URAWA LUTHERAN SCHOOL</t>
  </si>
  <si>
    <t>大宮アルディージャＵ１５</t>
  </si>
  <si>
    <t>オオミヤアルディージャアンダーフィフティーン</t>
  </si>
  <si>
    <t>OMIYA ARDIJA U15</t>
  </si>
  <si>
    <t>キョウエイダイガクタイイクカイサッカーブ</t>
  </si>
  <si>
    <t>埼玉県羽生市立南中学校</t>
  </si>
  <si>
    <t>サイタマケンハニュウシリツミナミチュウガッコウ</t>
  </si>
  <si>
    <t>HANYU MINAMI JUNIOR HIGH SCHOOL</t>
  </si>
  <si>
    <t>Ａｕｌａ</t>
  </si>
  <si>
    <t>アウラ</t>
  </si>
  <si>
    <t>Aula</t>
  </si>
  <si>
    <t>Ｔ－ＣＨＯ　Ｋａｗａｇｏｅ　ＳＣ</t>
  </si>
  <si>
    <t>ティーチョカワゴエサッカークラブ</t>
  </si>
  <si>
    <t>T-CHO Kawagoe SC</t>
  </si>
  <si>
    <t>ＦＣツチノコ（南部）</t>
  </si>
  <si>
    <t>ＦＣツチノコ</t>
  </si>
  <si>
    <t>FC TSUTINOKO</t>
  </si>
  <si>
    <t>大東文化大学女子サッカー部</t>
  </si>
  <si>
    <t>ダイトウブンカダイガクジョシサッカーブ</t>
  </si>
  <si>
    <t>大宮アルディージャＵ１２</t>
  </si>
  <si>
    <t>オオミヤアルディージャアンダートゥエルブ</t>
  </si>
  <si>
    <t>Omiya Ardija Under Twelve</t>
  </si>
  <si>
    <t>YOSHIMI T FRESA</t>
  </si>
  <si>
    <t>ＦＣ西武台シニア</t>
  </si>
  <si>
    <t>エフシーセイブダイシニア</t>
  </si>
  <si>
    <t>FC SEIBUDAI senior</t>
  </si>
  <si>
    <t>文教ＦＣ</t>
  </si>
  <si>
    <t>ブンキョウエフシー</t>
  </si>
  <si>
    <t>BUNKYOFC</t>
  </si>
  <si>
    <t>デールさいたまＵ－１２</t>
  </si>
  <si>
    <t>デールサイタマ　アンダージュウニ</t>
  </si>
  <si>
    <t>DALE SAITAMA U-12</t>
  </si>
  <si>
    <t>川越ＦＵＴＵＲＥ</t>
  </si>
  <si>
    <t>カワゴエフューチャー</t>
  </si>
  <si>
    <t>kawagoe future</t>
  </si>
  <si>
    <t>Ｎａｎｒｙｏ　Ｅｓｔａｄｉｏ　Ｓｉｓｔｅｒｓ</t>
  </si>
  <si>
    <t>ＦＣ　東松山</t>
  </si>
  <si>
    <t>エフシー　ヒガシマツヤマ</t>
  </si>
  <si>
    <t>fc higasimatsuyama</t>
  </si>
  <si>
    <t>Ｆ．マイスター</t>
  </si>
  <si>
    <t>エフマイスター</t>
  </si>
  <si>
    <t>F.MEISITER</t>
  </si>
  <si>
    <t>ＳＴＲＡＷ</t>
  </si>
  <si>
    <t>ストロ</t>
  </si>
  <si>
    <t>STRAW</t>
  </si>
  <si>
    <t>ＦＣ　ＳＰＩＲＩＴ</t>
  </si>
  <si>
    <t>エフシー　スピリット</t>
  </si>
  <si>
    <t>FC SPIRIT</t>
  </si>
  <si>
    <t>大宮西カリオカＦＣクラシックス</t>
  </si>
  <si>
    <t>オオミヤニシカリオカエフシークラシックス</t>
  </si>
  <si>
    <t>OMIYA NISHI CARIOKA CLASSICS</t>
  </si>
  <si>
    <t>富士見プリメイロＦＣ</t>
  </si>
  <si>
    <t>大宮ソレイユ</t>
  </si>
  <si>
    <t>オオミヤソレイユ</t>
  </si>
  <si>
    <t>OMIYASOLEIL</t>
  </si>
  <si>
    <t>ＶＡＩＮＱＵＥＵＲ　ＭＩＳＡＴＯ</t>
  </si>
  <si>
    <t>ヴァンクールミサト</t>
  </si>
  <si>
    <t>VAINQUEUR MISATO</t>
  </si>
  <si>
    <t>文蔵ＦＣ</t>
  </si>
  <si>
    <t>ブゾウエフシー</t>
  </si>
  <si>
    <t>BUZO FC</t>
  </si>
  <si>
    <t>古谷ＦＣ</t>
  </si>
  <si>
    <t>フルヤエフシー</t>
  </si>
  <si>
    <t>FURUYA FC</t>
  </si>
  <si>
    <t>ＫＩＺＵＮＡ　ＦＣ</t>
  </si>
  <si>
    <t>キズナエフシー</t>
  </si>
  <si>
    <t>KIZUNA FC</t>
  </si>
  <si>
    <t>与野酔魂会</t>
  </si>
  <si>
    <t>ヨノスイコンカイ</t>
  </si>
  <si>
    <t>YONO SUIKONKAI</t>
  </si>
  <si>
    <t>ＦＣなめくま</t>
  </si>
  <si>
    <t>エフシーナメクマ</t>
  </si>
  <si>
    <t>FC NAMEKUMA</t>
  </si>
  <si>
    <t>ＦＣ　ＩＮＦＩＮＩＴＯ</t>
  </si>
  <si>
    <t>エフシーインフィニト</t>
  </si>
  <si>
    <t>FC INFINITO</t>
  </si>
  <si>
    <t>エフシーゴイス</t>
  </si>
  <si>
    <t>コンフィアンサＳＣ</t>
  </si>
  <si>
    <t>コンフィアンサエスシー</t>
  </si>
  <si>
    <t>CONFIANZA FC</t>
  </si>
  <si>
    <t>ＦＣ高麗川</t>
  </si>
  <si>
    <t>エフシーコマガワ</t>
  </si>
  <si>
    <t>FC KOMAGAWA</t>
  </si>
  <si>
    <t>Ｒａｙｕｒｅｓ白岡ＦＣ</t>
  </si>
  <si>
    <t>レユールシラオカエフシー</t>
  </si>
  <si>
    <t>RAYURES SHIRAOKA FC</t>
  </si>
  <si>
    <t>Ｂｏｈｅｍｉａｎｓ</t>
  </si>
  <si>
    <t>ボヘミアンズ</t>
  </si>
  <si>
    <t>bohemians fc</t>
  </si>
  <si>
    <t>ジェンシャン越谷ＦＣ</t>
  </si>
  <si>
    <t>ジェンシャンコシガヤエフシー</t>
  </si>
  <si>
    <t>GENTIANKOSIGAYAFC</t>
  </si>
  <si>
    <t>ＳＥＩＢＵ　ＣＬＵＢ</t>
  </si>
  <si>
    <t>セイブ　クラブ</t>
  </si>
  <si>
    <t>SEIBU CLUB</t>
  </si>
  <si>
    <t>ＦＣカラスト</t>
  </si>
  <si>
    <t>エフシーカラスト</t>
  </si>
  <si>
    <t>FC COLOST</t>
  </si>
  <si>
    <t>Ｍｉｎａｒｅｔ　Ｂｌｕｅ　Ｃｌｕｂ</t>
  </si>
  <si>
    <t>ミナレットブルークラブ</t>
  </si>
  <si>
    <t>Minaret Blue Club</t>
  </si>
  <si>
    <t>ネオ上尾</t>
  </si>
  <si>
    <t>ネオアゲオ</t>
  </si>
  <si>
    <t>neoageo</t>
  </si>
  <si>
    <t>ＮＰＯ法人　フォルテＦＣ</t>
  </si>
  <si>
    <t>エヌピーオーホウジン　フォルテエフシー</t>
  </si>
  <si>
    <t>FORTE FC</t>
  </si>
  <si>
    <t>志木アクセル</t>
  </si>
  <si>
    <t>シキアクセル</t>
  </si>
  <si>
    <t>SHIKIACCEL</t>
  </si>
  <si>
    <t>１ＬＤＫ　Ｆ．Ｃ．</t>
  </si>
  <si>
    <t>ワンエルディーケーエフシー</t>
  </si>
  <si>
    <t>1LDK F.C.</t>
  </si>
  <si>
    <t>Ａｌａ　Ｆｏｏｔｂａｌｌ　Ａｃａｄｅｍｙ　</t>
  </si>
  <si>
    <t>アーラフットボールアカデミー</t>
  </si>
  <si>
    <t xml:space="preserve">Ala Football Academy </t>
  </si>
  <si>
    <t>ＡＣフツーロ</t>
  </si>
  <si>
    <t>エーシーフツーロ</t>
  </si>
  <si>
    <t>ACFUTURO</t>
  </si>
  <si>
    <t>ファルカオ　　ＦＣ　　久喜</t>
  </si>
  <si>
    <t>草加フットボールクラブ女子</t>
  </si>
  <si>
    <t>ソウカフットボールクラブジョシ</t>
  </si>
  <si>
    <t>SOKA FOOTBALL CLUB JYOSHI</t>
  </si>
  <si>
    <t>ＦＣフェミニーノ川越</t>
  </si>
  <si>
    <t>エフシーフェミニーノカワゴエ</t>
  </si>
  <si>
    <t>FC Fenmino Kawagoe</t>
  </si>
  <si>
    <t>Ｚｅｌｋｏｖａｒｅ北本ＦＣ</t>
  </si>
  <si>
    <t>ゼルコバーレキタモトエフシー</t>
  </si>
  <si>
    <t>Zelkovare KITAMOTO FC</t>
  </si>
  <si>
    <t>さいたま市立美園南中学校サッカー部</t>
  </si>
  <si>
    <t>サイタマシリツミソノミナミチュウガッコウサッカーブ</t>
  </si>
  <si>
    <t>Misono minamiJHSFC</t>
  </si>
  <si>
    <t>ＡＲＴＩＳＴＡ</t>
  </si>
  <si>
    <t>アルティスタ</t>
  </si>
  <si>
    <t>ARTISTA</t>
  </si>
  <si>
    <t>KOYO Juior high school FC</t>
  </si>
  <si>
    <t>川越市立大東中学校</t>
  </si>
  <si>
    <t>カワゴエシリツダイトウチュウガッコウ</t>
  </si>
  <si>
    <t>DAITO JUNIOR HIGH SCHOOL</t>
  </si>
  <si>
    <t>ＩＲＵＭＡ　ＣＩＴＹ　Ｆｏｏｔｂａｌｌ　Ｃｌｕｂ</t>
  </si>
  <si>
    <t>イルマシティフットボールクラブ</t>
  </si>
  <si>
    <t>IRUMA CITY Football Club</t>
  </si>
  <si>
    <t>CLOVERS</t>
  </si>
  <si>
    <t>ラウニダッド埼玉</t>
  </si>
  <si>
    <t>ラウニダッドサイタマ</t>
  </si>
  <si>
    <t>La unidad SAITAMA</t>
  </si>
  <si>
    <t>サロニスタフットサルクラブ</t>
  </si>
  <si>
    <t>Salonista Futsal Club</t>
  </si>
  <si>
    <t>桶川ＱＬＳレジーナ</t>
  </si>
  <si>
    <t>オケガワキューエルエスレジーナ</t>
  </si>
  <si>
    <t>OKEGAWA QLS REGINA</t>
  </si>
  <si>
    <t>Ｃｏｐａｉｎ　ＦＣ</t>
  </si>
  <si>
    <t>ルルスス狭山</t>
  </si>
  <si>
    <t>ルルススサヤマ</t>
  </si>
  <si>
    <t>RURSUS SAYAMA</t>
  </si>
  <si>
    <t>デールサイタマアンダージュウハチ</t>
  </si>
  <si>
    <t>埼玉県立幸手桜高等学校</t>
  </si>
  <si>
    <t>サイタマケンリツサッテサクラコウトウガッコウ</t>
  </si>
  <si>
    <t>SATTE SAKURA HIGH SCHOOL</t>
  </si>
  <si>
    <t>埼玉県立川口工業高校フットサル部</t>
  </si>
  <si>
    <t>サイタマケンリツカワグチコウギョウコウコウフットサルブ</t>
  </si>
  <si>
    <t>KTHS F.S.C</t>
  </si>
  <si>
    <t>烏天狗</t>
  </si>
  <si>
    <t>カラステング</t>
  </si>
  <si>
    <t>KARASUTENGU</t>
  </si>
  <si>
    <t>桶川ＱＬＳレジーナ　Ｕ１８</t>
  </si>
  <si>
    <t>オケガワキューエルエスレジーナ　アンダージュウハチ</t>
  </si>
  <si>
    <t>OKEGAWAQLSREJINA</t>
  </si>
  <si>
    <t>ＦＳＣ南前川　Ｋ・テックス</t>
  </si>
  <si>
    <t>エフエスシーミナミマエカワケイテックス</t>
  </si>
  <si>
    <t>FSCSM KTECHS</t>
  </si>
  <si>
    <t>0054043</t>
  </si>
  <si>
    <t>0217246</t>
  </si>
  <si>
    <t>0331175</t>
  </si>
  <si>
    <t>0424729</t>
  </si>
  <si>
    <t>1052152</t>
  </si>
  <si>
    <t>1066012</t>
  </si>
  <si>
    <t>1066678</t>
  </si>
  <si>
    <t>1066685</t>
  </si>
  <si>
    <t>1066715</t>
  </si>
  <si>
    <t>1066739</t>
  </si>
  <si>
    <t>1066760</t>
  </si>
  <si>
    <t>1066791</t>
  </si>
  <si>
    <t>1066852</t>
  </si>
  <si>
    <t>1066883</t>
  </si>
  <si>
    <t>1066906</t>
  </si>
  <si>
    <t>1066913</t>
  </si>
  <si>
    <t>1066920</t>
  </si>
  <si>
    <t>1066944</t>
  </si>
  <si>
    <t>1067125</t>
  </si>
  <si>
    <t>1067170</t>
  </si>
  <si>
    <t>1067200</t>
  </si>
  <si>
    <t>1067354</t>
  </si>
  <si>
    <t>1067439</t>
  </si>
  <si>
    <t>1067460</t>
  </si>
  <si>
    <t>1067484</t>
  </si>
  <si>
    <t>1067507</t>
  </si>
  <si>
    <t>1067590</t>
  </si>
  <si>
    <t>1067668</t>
  </si>
  <si>
    <t>1067675</t>
  </si>
  <si>
    <t>1067767</t>
  </si>
  <si>
    <t>1067811</t>
  </si>
  <si>
    <t>1067873</t>
  </si>
  <si>
    <t>1067897</t>
  </si>
  <si>
    <t>1067910</t>
  </si>
  <si>
    <t>1067958</t>
  </si>
  <si>
    <t>1067965</t>
  </si>
  <si>
    <t>1068177</t>
  </si>
  <si>
    <t>1068467</t>
  </si>
  <si>
    <t>1069396</t>
  </si>
  <si>
    <t>1070125</t>
  </si>
  <si>
    <t>1070545</t>
  </si>
  <si>
    <t>1070552</t>
  </si>
  <si>
    <t>1070781</t>
  </si>
  <si>
    <t>1071047</t>
  </si>
  <si>
    <t>1071924</t>
  </si>
  <si>
    <t>1072280</t>
  </si>
  <si>
    <t>1072365</t>
  </si>
  <si>
    <t>F012522</t>
  </si>
  <si>
    <t>F019330</t>
  </si>
  <si>
    <t>F020251</t>
  </si>
  <si>
    <t>F020480</t>
  </si>
  <si>
    <t>F020848</t>
  </si>
  <si>
    <t>F020930</t>
  </si>
  <si>
    <t>F020947</t>
  </si>
  <si>
    <t>時】</t>
  </si>
  <si>
    <t xml:space="preserve"> 2．体育館　１F</t>
  </si>
  <si>
    <t xml:space="preserve"> 3．体育館　２F</t>
  </si>
  <si>
    <t>利用団体名</t>
  </si>
  <si>
    <t>※委員会・連盟の事業で利用する場合のみ、事業№の入力をお願いいたします。（チームでの利用の場合は必要ございません）</t>
  </si>
  <si>
    <t>時】　～　【</t>
  </si>
  <si>
    <t>申 請 年 月 日</t>
  </si>
  <si>
    <t>月</t>
  </si>
  <si>
    <t xml:space="preserve">  西暦</t>
  </si>
  <si>
    <t xml:space="preserve"> 第</t>
  </si>
  <si>
    <r>
      <rPr>
        <b/>
        <sz val="14"/>
        <rFont val="ＭＳ Ｐゴシック"/>
        <family val="3"/>
      </rPr>
      <t>利用施設</t>
    </r>
    <r>
      <rPr>
        <b/>
        <sz val="12"/>
        <rFont val="ＭＳ Ｐゴシック"/>
        <family val="3"/>
      </rPr>
      <t xml:space="preserve">
</t>
    </r>
    <r>
      <rPr>
        <b/>
        <sz val="10"/>
        <rFont val="ＭＳ Ｐゴシック"/>
        <family val="3"/>
      </rPr>
      <t xml:space="preserve">
</t>
    </r>
    <r>
      <rPr>
        <sz val="9"/>
        <rFont val="ＭＳ Ｐゴシック"/>
        <family val="3"/>
      </rPr>
      <t>利用希望施設に
○をつけてください</t>
    </r>
  </si>
  <si>
    <t>　　　　照明【</t>
  </si>
  <si>
    <t>　】時間</t>
  </si>
  <si>
    <t>※ 照明利用時間は利用当日に最終確認をしますので、目安でご記入ください。</t>
  </si>
  <si>
    <r>
      <t xml:space="preserve">                    </t>
    </r>
    <r>
      <rPr>
        <b/>
        <sz val="16"/>
        <rFont val="ＭＳ Ｐゴシック"/>
        <family val="3"/>
      </rPr>
      <t xml:space="preserve">   埼玉県サッカー協会フットボールセンター　利用許可申請書　</t>
    </r>
    <r>
      <rPr>
        <sz val="16"/>
        <rFont val="ＭＳ Ｐゴシック"/>
        <family val="3"/>
      </rPr>
      <t>　　　　　　　　　　　</t>
    </r>
    <r>
      <rPr>
        <sz val="11"/>
        <rFont val="ＭＳ Ｐゴシック"/>
        <family val="3"/>
      </rPr>
      <t>（様式1）</t>
    </r>
  </si>
  <si>
    <t>　更衣室単独利用 【</t>
  </si>
  <si>
    <t>　体育室　　 　 　 　【</t>
  </si>
  <si>
    <t>　柔道場　　 　  　　【</t>
  </si>
  <si>
    <t>　卓球場　　　 　  　【</t>
  </si>
  <si>
    <t>　剣道場　　　  　 　【</t>
  </si>
  <si>
    <t>　トレーニング室　  【</t>
  </si>
  <si>
    <t>　西側　　　　 　   　【</t>
  </si>
  <si>
    <t>　東側　　　　　   　 【</t>
  </si>
  <si>
    <t>(公財)埼玉県サッカー協会　事務局長　様</t>
  </si>
  <si>
    <r>
      <t>※</t>
    </r>
    <r>
      <rPr>
        <sz val="10"/>
        <rFont val="ＭＳ Ｐゴシック"/>
        <family val="3"/>
      </rPr>
      <t>該当部分に入力してください</t>
    </r>
  </si>
  <si>
    <t>＊</t>
  </si>
  <si>
    <t>利用団体名を入力してください</t>
  </si>
  <si>
    <t>※埼玉県協会登録チームはチーム登録番号を、登録外チームは　＊　（全角）を入力してください。</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</si>
</sst>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d;@"/>
    <numFmt numFmtId="177" formatCode="#,##0;&quot;▲ &quot;#,##0"/>
    <numFmt numFmtId="178" formatCode="0_ "/>
    <numFmt numFmtId="179" formatCode="m&quot;月&quot;"/>
    <numFmt numFmtId="180" formatCode="#,##0_ ;[Red]\-#,##0\ "/>
    <numFmt numFmtId="181" formatCode="\(#,##0\);[Red]\-#,##0"/>
    <numFmt numFmtId="182" formatCode="&quot;( &quot;#,##0&quot; )&quot;;[Red]\-#,##0"/>
    <numFmt numFmtId="183" formatCode="#,##0;[Red]#,##0"/>
    <numFmt numFmtId="184" formatCode="&quot;　　収入　&quot;\ #,##0;[Red]\-#,##0"/>
    <numFmt numFmtId="185" formatCode="&quot;　　支出　&quot;\ #,##0;[Red]\-#,##0"/>
    <numFmt numFmtId="186" formatCode="&quot;日本協会補助金計&quot;\ #,##0;[Red]\-#,##0"/>
    <numFmt numFmtId="187" formatCode="0_);[Red]\(0\)"/>
    <numFmt numFmtId="188" formatCode="0000000"/>
  </numFmts>
  <fonts count="216">
    <font>
      <sz val="11"/>
      <name val="ＭＳ Ｐゴシック"/>
      <family val="3"/>
    </font>
    <font>
      <sz val="6"/>
      <name val="ＭＳ Ｐゴシック"/>
      <family val="3"/>
    </font>
    <font>
      <b/>
      <sz val="12"/>
      <name val="ＭＳ Ｐゴシック"/>
      <family val="3"/>
    </font>
    <font>
      <b/>
      <sz val="11"/>
      <name val="ＭＳ Ｐゴシック"/>
      <family val="3"/>
    </font>
    <font>
      <sz val="10"/>
      <name val="ＭＳ Ｐゴシック"/>
      <family val="3"/>
    </font>
    <font>
      <sz val="12"/>
      <name val="ＭＳ Ｐゴシック"/>
      <family val="3"/>
    </font>
    <font>
      <sz val="14"/>
      <name val="ＭＳ Ｐゴシック"/>
      <family val="3"/>
    </font>
    <font>
      <sz val="9"/>
      <name val="ＭＳ Ｐゴシック"/>
      <family val="3"/>
    </font>
    <font>
      <b/>
      <sz val="8"/>
      <name val="ＭＳ Ｐゴシック"/>
      <family val="3"/>
    </font>
    <font>
      <b/>
      <sz val="14"/>
      <name val="ＭＳ Ｐゴシック"/>
      <family val="3"/>
    </font>
    <font>
      <b/>
      <sz val="10"/>
      <name val="ＭＳ Ｐゴシック"/>
      <family val="3"/>
    </font>
    <font>
      <sz val="8"/>
      <name val="ＭＳ Ｐゴシック"/>
      <family val="3"/>
    </font>
    <font>
      <sz val="11"/>
      <color indexed="9"/>
      <name val="ＭＳ Ｐゴシック"/>
      <family val="3"/>
    </font>
    <font>
      <sz val="11"/>
      <color indexed="10"/>
      <name val="ＭＳ Ｐゴシック"/>
      <family val="3"/>
    </font>
    <font>
      <sz val="10"/>
      <color indexed="10"/>
      <name val="ＭＳ Ｐゴシック"/>
      <family val="3"/>
    </font>
    <font>
      <sz val="4"/>
      <name val="ＭＳ Ｐゴシック"/>
      <family val="3"/>
    </font>
    <font>
      <u val="single"/>
      <sz val="10"/>
      <name val="ＭＳ Ｐゴシック"/>
      <family val="3"/>
    </font>
    <font>
      <b/>
      <sz val="10"/>
      <color indexed="55"/>
      <name val="ＭＳ Ｐゴシック"/>
      <family val="3"/>
    </font>
    <font>
      <sz val="10"/>
      <color indexed="55"/>
      <name val="ＭＳ Ｐゴシック"/>
      <family val="3"/>
    </font>
    <font>
      <b/>
      <sz val="9"/>
      <name val="ＭＳ Ｐゴシック"/>
      <family val="3"/>
    </font>
    <font>
      <sz val="8.5"/>
      <name val="ＭＳ Ｐゴシック"/>
      <family val="3"/>
    </font>
    <font>
      <b/>
      <sz val="11.5"/>
      <name val="ＭＳ Ｐゴシック"/>
      <family val="3"/>
    </font>
    <font>
      <sz val="13"/>
      <color indexed="12"/>
      <name val="ＭＳ Ｐゴシック"/>
      <family val="3"/>
    </font>
    <font>
      <sz val="16"/>
      <color indexed="10"/>
      <name val="ＭＳ Ｐゴシック"/>
      <family val="3"/>
    </font>
    <font>
      <b/>
      <sz val="13"/>
      <color indexed="17"/>
      <name val="ＭＳ Ｐゴシック"/>
      <family val="3"/>
    </font>
    <font>
      <sz val="16"/>
      <name val="ＭＳ Ｐゴシック"/>
      <family val="3"/>
    </font>
    <font>
      <sz val="10"/>
      <color indexed="9"/>
      <name val="ＭＳ Ｐゴシック"/>
      <family val="3"/>
    </font>
    <font>
      <sz val="13"/>
      <name val="ＭＳ Ｐゴシック"/>
      <family val="3"/>
    </font>
    <font>
      <sz val="9.5"/>
      <name val="ＭＳ Ｐゴシック"/>
      <family val="3"/>
    </font>
    <font>
      <b/>
      <sz val="14"/>
      <color indexed="9"/>
      <name val="ＭＳ Ｐゴシック"/>
      <family val="3"/>
    </font>
    <font>
      <b/>
      <sz val="10"/>
      <color indexed="9"/>
      <name val="ＭＳ Ｐゴシック"/>
      <family val="3"/>
    </font>
    <font>
      <sz val="10.5"/>
      <name val="ＭＳ Ｐゴシック"/>
      <family val="3"/>
    </font>
    <font>
      <sz val="10"/>
      <color indexed="22"/>
      <name val="ＭＳ Ｐゴシック"/>
      <family val="3"/>
    </font>
    <font>
      <sz val="10"/>
      <color indexed="17"/>
      <name val="ＭＳ Ｐゴシック"/>
      <family val="3"/>
    </font>
    <font>
      <i/>
      <sz val="11"/>
      <name val="ＭＳ Ｐゴシック"/>
      <family val="3"/>
    </font>
    <font>
      <sz val="13"/>
      <color indexed="17"/>
      <name val="ＭＳ Ｐゴシック"/>
      <family val="3"/>
    </font>
    <font>
      <b/>
      <sz val="24"/>
      <name val="ＭＳ Ｐゴシック"/>
      <family val="3"/>
    </font>
    <font>
      <sz val="24"/>
      <name val="ＭＳ Ｐゴシック"/>
      <family val="3"/>
    </font>
    <font>
      <b/>
      <sz val="8.5"/>
      <name val="ＭＳ Ｐゴシック"/>
      <family val="3"/>
    </font>
    <font>
      <sz val="11.5"/>
      <name val="ＭＳ Ｐゴシック"/>
      <family val="3"/>
    </font>
    <font>
      <sz val="11"/>
      <color indexed="51"/>
      <name val="ＭＳ Ｐゴシック"/>
      <family val="3"/>
    </font>
    <font>
      <sz val="28"/>
      <color indexed="55"/>
      <name val="ＭＳ Ｐゴシック"/>
      <family val="3"/>
    </font>
    <font>
      <b/>
      <i/>
      <sz val="16"/>
      <name val="ＭＳ Ｐゴシック"/>
      <family val="3"/>
    </font>
    <font>
      <sz val="9"/>
      <color indexed="12"/>
      <name val="ＭＳ Ｐゴシック"/>
      <family val="3"/>
    </font>
    <font>
      <b/>
      <sz val="10"/>
      <color indexed="17"/>
      <name val="ＭＳ Ｐゴシック"/>
      <family val="3"/>
    </font>
    <font>
      <sz val="10"/>
      <color indexed="16"/>
      <name val="ＭＳ Ｐゴシック"/>
      <family val="3"/>
    </font>
    <font>
      <sz val="11"/>
      <color indexed="16"/>
      <name val="ＭＳ Ｐゴシック"/>
      <family val="3"/>
    </font>
    <font>
      <sz val="9"/>
      <color indexed="20"/>
      <name val="ＭＳ Ｐゴシック"/>
      <family val="3"/>
    </font>
    <font>
      <sz val="10"/>
      <color indexed="61"/>
      <name val="ＭＳ Ｐゴシック"/>
      <family val="3"/>
    </font>
    <font>
      <sz val="28"/>
      <name val="ＭＳ Ｐゴシック"/>
      <family val="3"/>
    </font>
    <font>
      <sz val="6.5"/>
      <name val="ＭＳ Ｐゴシック"/>
      <family val="3"/>
    </font>
    <font>
      <sz val="10"/>
      <color indexed="12"/>
      <name val="ＭＳ Ｐゴシック"/>
      <family val="3"/>
    </font>
    <font>
      <b/>
      <i/>
      <sz val="14"/>
      <name val="ＭＳ Ｐゴシック"/>
      <family val="3"/>
    </font>
    <font>
      <b/>
      <sz val="11"/>
      <color indexed="10"/>
      <name val="ＭＳ Ｐゴシック"/>
      <family val="3"/>
    </font>
    <font>
      <sz val="10.5"/>
      <color indexed="10"/>
      <name val="ＭＳ Ｐゴシック"/>
      <family val="3"/>
    </font>
    <font>
      <sz val="9"/>
      <color indexed="10"/>
      <name val="ＭＳ Ｐゴシック"/>
      <family val="3"/>
    </font>
    <font>
      <sz val="14"/>
      <color indexed="10"/>
      <name val="ＭＳ Ｐゴシック"/>
      <family val="3"/>
    </font>
    <font>
      <b/>
      <sz val="17"/>
      <name val="ＭＳ Ｐゴシック"/>
      <family val="3"/>
    </font>
    <font>
      <i/>
      <sz val="10"/>
      <name val="ＭＳ Ｐゴシック"/>
      <family val="3"/>
    </font>
    <font>
      <b/>
      <sz val="14"/>
      <color indexed="10"/>
      <name val="ＭＳ Ｐゴシック"/>
      <family val="3"/>
    </font>
    <font>
      <sz val="10"/>
      <color indexed="14"/>
      <name val="ＭＳ Ｐゴシック"/>
      <family val="3"/>
    </font>
    <font>
      <u val="single"/>
      <sz val="11"/>
      <color indexed="36"/>
      <name val="ＭＳ Ｐゴシック"/>
      <family val="3"/>
    </font>
    <font>
      <b/>
      <sz val="10"/>
      <color indexed="12"/>
      <name val="ＭＳ Ｐゴシック"/>
      <family val="3"/>
    </font>
    <font>
      <b/>
      <sz val="16"/>
      <name val="ＭＳ Ｐゴシック"/>
      <family val="3"/>
    </font>
    <font>
      <b/>
      <sz val="11.5"/>
      <color indexed="16"/>
      <name val="ＭＳ Ｐゴシック"/>
      <family val="3"/>
    </font>
    <font>
      <b/>
      <sz val="11.5"/>
      <color indexed="9"/>
      <name val="ＭＳ Ｐゴシック"/>
      <family val="3"/>
    </font>
    <font>
      <sz val="18"/>
      <name val="ＭＳ Ｐゴシック"/>
      <family val="3"/>
    </font>
    <font>
      <sz val="20"/>
      <name val="ＭＳ Ｐゴシック"/>
      <family val="3"/>
    </font>
    <font>
      <sz val="9"/>
      <name val="MS P ゴシック"/>
      <family val="3"/>
    </font>
    <font>
      <sz val="14"/>
      <name val="MS P ゴシック"/>
      <family val="3"/>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3"/>
      <color indexed="9"/>
      <name val="ＭＳ Ｐゴシック"/>
      <family val="3"/>
    </font>
    <font>
      <sz val="9"/>
      <color indexed="9"/>
      <name val="ＭＳ Ｐゴシック"/>
      <family val="3"/>
    </font>
    <font>
      <sz val="14"/>
      <color indexed="12"/>
      <name val="ＭＳ Ｐゴシック"/>
      <family val="3"/>
    </font>
    <font>
      <b/>
      <sz val="11"/>
      <color indexed="12"/>
      <name val="ＭＳ Ｐゴシック"/>
      <family val="3"/>
    </font>
    <font>
      <b/>
      <sz val="10"/>
      <color indexed="21"/>
      <name val="ＭＳ Ｐゴシック"/>
      <family val="3"/>
    </font>
    <font>
      <sz val="9"/>
      <color indexed="21"/>
      <name val="ＭＳ Ｐゴシック"/>
      <family val="3"/>
    </font>
    <font>
      <sz val="10"/>
      <color indexed="21"/>
      <name val="ＭＳ Ｐゴシック"/>
      <family val="3"/>
    </font>
    <font>
      <i/>
      <sz val="11"/>
      <color indexed="21"/>
      <name val="ＭＳ Ｐゴシック"/>
      <family val="3"/>
    </font>
    <font>
      <sz val="8"/>
      <color indexed="21"/>
      <name val="ＭＳ Ｐゴシック"/>
      <family val="3"/>
    </font>
    <font>
      <sz val="8.5"/>
      <color indexed="21"/>
      <name val="ＭＳ Ｐゴシック"/>
      <family val="3"/>
    </font>
    <font>
      <b/>
      <i/>
      <sz val="16"/>
      <color indexed="12"/>
      <name val="ＭＳ Ｐゴシック"/>
      <family val="3"/>
    </font>
    <font>
      <sz val="13"/>
      <color indexed="21"/>
      <name val="ＭＳ Ｐゴシック"/>
      <family val="3"/>
    </font>
    <font>
      <sz val="11"/>
      <color indexed="12"/>
      <name val="ＭＳ Ｐゴシック"/>
      <family val="3"/>
    </font>
    <font>
      <sz val="9.5"/>
      <color indexed="21"/>
      <name val="ＭＳ Ｐゴシック"/>
      <family val="3"/>
    </font>
    <font>
      <sz val="11"/>
      <color indexed="21"/>
      <name val="ＭＳ Ｐゴシック"/>
      <family val="3"/>
    </font>
    <font>
      <i/>
      <sz val="10"/>
      <color indexed="21"/>
      <name val="ＭＳ Ｐゴシック"/>
      <family val="3"/>
    </font>
    <font>
      <sz val="14"/>
      <color indexed="21"/>
      <name val="ＭＳ Ｐゴシック"/>
      <family val="3"/>
    </font>
    <font>
      <i/>
      <sz val="9"/>
      <color indexed="21"/>
      <name val="ＭＳ Ｐゴシック"/>
      <family val="3"/>
    </font>
    <font>
      <i/>
      <sz val="14"/>
      <color indexed="21"/>
      <name val="ＭＳ Ｐゴシック"/>
      <family val="3"/>
    </font>
    <font>
      <b/>
      <sz val="14"/>
      <color indexed="21"/>
      <name val="ＭＳ Ｐゴシック"/>
      <family val="3"/>
    </font>
    <font>
      <i/>
      <sz val="13"/>
      <color indexed="21"/>
      <name val="ＭＳ Ｐゴシック"/>
      <family val="3"/>
    </font>
    <font>
      <b/>
      <sz val="11"/>
      <color indexed="55"/>
      <name val="ＭＳ Ｐゴシック"/>
      <family val="3"/>
    </font>
    <font>
      <sz val="11"/>
      <color indexed="55"/>
      <name val="ＭＳ Ｐゴシック"/>
      <family val="3"/>
    </font>
    <font>
      <sz val="9"/>
      <color indexed="55"/>
      <name val="ＭＳ Ｐゴシック"/>
      <family val="3"/>
    </font>
    <font>
      <sz val="14"/>
      <color indexed="55"/>
      <name val="ＭＳ Ｐゴシック"/>
      <family val="3"/>
    </font>
    <font>
      <sz val="13"/>
      <color indexed="55"/>
      <name val="ＭＳ Ｐゴシック"/>
      <family val="3"/>
    </font>
    <font>
      <sz val="8"/>
      <color indexed="55"/>
      <name val="ＭＳ Ｐゴシック"/>
      <family val="3"/>
    </font>
    <font>
      <sz val="8.5"/>
      <color indexed="55"/>
      <name val="ＭＳ Ｐゴシック"/>
      <family val="3"/>
    </font>
    <font>
      <b/>
      <i/>
      <sz val="16"/>
      <color indexed="55"/>
      <name val="ＭＳ Ｐゴシック"/>
      <family val="3"/>
    </font>
    <font>
      <b/>
      <sz val="14"/>
      <color indexed="55"/>
      <name val="ＭＳ Ｐゴシック"/>
      <family val="3"/>
    </font>
    <font>
      <b/>
      <sz val="24"/>
      <color indexed="55"/>
      <name val="ＭＳ Ｐゴシック"/>
      <family val="3"/>
    </font>
    <font>
      <sz val="9.5"/>
      <color indexed="55"/>
      <name val="ＭＳ Ｐゴシック"/>
      <family val="3"/>
    </font>
    <font>
      <sz val="11.5"/>
      <color indexed="55"/>
      <name val="ＭＳ Ｐゴシック"/>
      <family val="3"/>
    </font>
    <font>
      <b/>
      <sz val="11"/>
      <color indexed="23"/>
      <name val="ＭＳ Ｐゴシック"/>
      <family val="3"/>
    </font>
    <font>
      <sz val="9"/>
      <color indexed="23"/>
      <name val="ＭＳ Ｐゴシック"/>
      <family val="3"/>
    </font>
    <font>
      <sz val="10"/>
      <color indexed="23"/>
      <name val="ＭＳ Ｐゴシック"/>
      <family val="3"/>
    </font>
    <font>
      <sz val="11"/>
      <color indexed="23"/>
      <name val="ＭＳ Ｐゴシック"/>
      <family val="3"/>
    </font>
    <font>
      <sz val="8"/>
      <color indexed="23"/>
      <name val="ＭＳ Ｐゴシック"/>
      <family val="3"/>
    </font>
    <font>
      <b/>
      <i/>
      <sz val="16"/>
      <color indexed="23"/>
      <name val="ＭＳ Ｐゴシック"/>
      <family val="3"/>
    </font>
    <font>
      <b/>
      <sz val="14"/>
      <color indexed="23"/>
      <name val="ＭＳ Ｐゴシック"/>
      <family val="3"/>
    </font>
    <font>
      <sz val="13"/>
      <color indexed="23"/>
      <name val="ＭＳ Ｐゴシック"/>
      <family val="3"/>
    </font>
    <font>
      <sz val="9.5"/>
      <color indexed="23"/>
      <name val="ＭＳ Ｐゴシック"/>
      <family val="3"/>
    </font>
    <font>
      <sz val="14"/>
      <color indexed="23"/>
      <name val="ＭＳ Ｐゴシック"/>
      <family val="3"/>
    </font>
    <font>
      <sz val="9.5"/>
      <color indexed="9"/>
      <name val="ＭＳ Ｐゴシック"/>
      <family val="3"/>
    </font>
    <font>
      <sz val="24"/>
      <color indexed="9"/>
      <name val="ＭＳ Ｐゴシック"/>
      <family val="3"/>
    </font>
    <font>
      <i/>
      <sz val="10"/>
      <color indexed="55"/>
      <name val="ＭＳ Ｐゴシック"/>
      <family val="3"/>
    </font>
    <font>
      <b/>
      <sz val="9.5"/>
      <color indexed="55"/>
      <name val="ＭＳ Ｐゴシック"/>
      <family val="3"/>
    </font>
    <font>
      <sz val="24"/>
      <color indexed="55"/>
      <name val="ＭＳ Ｐゴシック"/>
      <family val="3"/>
    </font>
    <font>
      <sz val="11"/>
      <color indexed="18"/>
      <name val="ＭＳ Ｐゴシック"/>
      <family val="3"/>
    </font>
    <font>
      <b/>
      <sz val="14"/>
      <color indexed="58"/>
      <name val="ＭＳ Ｐゴシック"/>
      <family val="3"/>
    </font>
    <font>
      <sz val="6.5"/>
      <color indexed="55"/>
      <name val="ＭＳ Ｐゴシック"/>
      <family val="3"/>
    </font>
    <font>
      <sz val="16"/>
      <color indexed="12"/>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0000CC"/>
      <name val="ＭＳ Ｐゴシック"/>
      <family val="3"/>
    </font>
    <font>
      <b/>
      <sz val="13"/>
      <color theme="0"/>
      <name val="ＭＳ Ｐゴシック"/>
      <family val="3"/>
    </font>
    <font>
      <sz val="10"/>
      <color theme="0"/>
      <name val="ＭＳ Ｐゴシック"/>
      <family val="3"/>
    </font>
    <font>
      <sz val="9"/>
      <color theme="0"/>
      <name val="ＭＳ Ｐゴシック"/>
      <family val="3"/>
    </font>
    <font>
      <sz val="14"/>
      <color rgb="FF0000CC"/>
      <name val="ＭＳ Ｐゴシック"/>
      <family val="3"/>
    </font>
    <font>
      <b/>
      <sz val="11"/>
      <color rgb="FF0000CC"/>
      <name val="ＭＳ Ｐゴシック"/>
      <family val="3"/>
    </font>
    <font>
      <b/>
      <sz val="10"/>
      <color theme="8" tint="-0.4999699890613556"/>
      <name val="ＭＳ Ｐゴシック"/>
      <family val="3"/>
    </font>
    <font>
      <sz val="9"/>
      <color theme="8" tint="-0.4999699890613556"/>
      <name val="ＭＳ Ｐゴシック"/>
      <family val="3"/>
    </font>
    <font>
      <sz val="10"/>
      <color theme="8" tint="-0.4999699890613556"/>
      <name val="ＭＳ Ｐゴシック"/>
      <family val="3"/>
    </font>
    <font>
      <i/>
      <sz val="11"/>
      <color theme="8" tint="-0.4999699890613556"/>
      <name val="ＭＳ Ｐゴシック"/>
      <family val="3"/>
    </font>
    <font>
      <sz val="8"/>
      <color theme="8" tint="-0.4999699890613556"/>
      <name val="ＭＳ Ｐゴシック"/>
      <family val="3"/>
    </font>
    <font>
      <sz val="8.5"/>
      <color theme="8" tint="-0.4999699890613556"/>
      <name val="ＭＳ Ｐゴシック"/>
      <family val="3"/>
    </font>
    <font>
      <b/>
      <i/>
      <sz val="16"/>
      <color rgb="FF0000CC"/>
      <name val="ＭＳ Ｐゴシック"/>
      <family val="3"/>
    </font>
    <font>
      <sz val="13"/>
      <color theme="8" tint="-0.4999699890613556"/>
      <name val="ＭＳ Ｐゴシック"/>
      <family val="3"/>
    </font>
    <font>
      <sz val="11"/>
      <color rgb="FF0000CC"/>
      <name val="ＭＳ Ｐゴシック"/>
      <family val="3"/>
    </font>
    <font>
      <sz val="9.5"/>
      <color theme="8" tint="-0.4999699890613556"/>
      <name val="ＭＳ Ｐゴシック"/>
      <family val="3"/>
    </font>
    <font>
      <sz val="11"/>
      <color theme="8" tint="-0.4999699890613556"/>
      <name val="ＭＳ Ｐゴシック"/>
      <family val="3"/>
    </font>
    <font>
      <i/>
      <sz val="10"/>
      <color theme="8" tint="-0.4999699890613556"/>
      <name val="ＭＳ Ｐゴシック"/>
      <family val="3"/>
    </font>
    <font>
      <sz val="14"/>
      <color theme="8" tint="-0.4999699890613556"/>
      <name val="ＭＳ Ｐゴシック"/>
      <family val="3"/>
    </font>
    <font>
      <i/>
      <sz val="9"/>
      <color theme="8" tint="-0.4999699890613556"/>
      <name val="ＭＳ Ｐゴシック"/>
      <family val="3"/>
    </font>
    <font>
      <i/>
      <sz val="14"/>
      <color theme="8" tint="-0.4999699890613556"/>
      <name val="ＭＳ Ｐゴシック"/>
      <family val="3"/>
    </font>
    <font>
      <b/>
      <sz val="14"/>
      <color theme="8" tint="-0.4999699890613556"/>
      <name val="ＭＳ Ｐゴシック"/>
      <family val="3"/>
    </font>
    <font>
      <i/>
      <sz val="13"/>
      <color theme="8" tint="-0.4999699890613556"/>
      <name val="ＭＳ Ｐゴシック"/>
      <family val="3"/>
    </font>
    <font>
      <sz val="13"/>
      <color rgb="FF0000CC"/>
      <name val="ＭＳ Ｐゴシック"/>
      <family val="3"/>
    </font>
    <font>
      <b/>
      <sz val="11"/>
      <color theme="0" tint="-0.24997000396251678"/>
      <name val="ＭＳ Ｐゴシック"/>
      <family val="3"/>
    </font>
    <font>
      <sz val="11"/>
      <color theme="0" tint="-0.24997000396251678"/>
      <name val="ＭＳ Ｐゴシック"/>
      <family val="3"/>
    </font>
    <font>
      <sz val="10"/>
      <color theme="0" tint="-0.24997000396251678"/>
      <name val="ＭＳ Ｐゴシック"/>
      <family val="3"/>
    </font>
    <font>
      <sz val="9"/>
      <color theme="0" tint="-0.24997000396251678"/>
      <name val="ＭＳ Ｐゴシック"/>
      <family val="3"/>
    </font>
    <font>
      <sz val="14"/>
      <color theme="0" tint="-0.24997000396251678"/>
      <name val="ＭＳ Ｐゴシック"/>
      <family val="3"/>
    </font>
    <font>
      <sz val="13"/>
      <color theme="0" tint="-0.24997000396251678"/>
      <name val="ＭＳ Ｐゴシック"/>
      <family val="3"/>
    </font>
    <font>
      <sz val="8"/>
      <color theme="0" tint="-0.24997000396251678"/>
      <name val="ＭＳ Ｐゴシック"/>
      <family val="3"/>
    </font>
    <font>
      <sz val="8.5"/>
      <color theme="0" tint="-0.24997000396251678"/>
      <name val="ＭＳ Ｐゴシック"/>
      <family val="3"/>
    </font>
    <font>
      <b/>
      <i/>
      <sz val="16"/>
      <color theme="0" tint="-0.24997000396251678"/>
      <name val="ＭＳ Ｐゴシック"/>
      <family val="3"/>
    </font>
    <font>
      <b/>
      <sz val="14"/>
      <color theme="0" tint="-0.24997000396251678"/>
      <name val="ＭＳ Ｐゴシック"/>
      <family val="3"/>
    </font>
    <font>
      <b/>
      <sz val="24"/>
      <color theme="0" tint="-0.24997000396251678"/>
      <name val="ＭＳ Ｐゴシック"/>
      <family val="3"/>
    </font>
    <font>
      <b/>
      <sz val="10"/>
      <color theme="0" tint="-0.24997000396251678"/>
      <name val="ＭＳ Ｐゴシック"/>
      <family val="3"/>
    </font>
    <font>
      <sz val="9.5"/>
      <color theme="0" tint="-0.24997000396251678"/>
      <name val="ＭＳ Ｐゴシック"/>
      <family val="3"/>
    </font>
    <font>
      <sz val="28"/>
      <color theme="0" tint="-0.24997000396251678"/>
      <name val="ＭＳ Ｐゴシック"/>
      <family val="3"/>
    </font>
    <font>
      <sz val="11.5"/>
      <color theme="0" tint="-0.24997000396251678"/>
      <name val="ＭＳ Ｐゴシック"/>
      <family val="3"/>
    </font>
    <font>
      <b/>
      <sz val="11"/>
      <color theme="1" tint="0.49998000264167786"/>
      <name val="ＭＳ Ｐゴシック"/>
      <family val="3"/>
    </font>
    <font>
      <sz val="9"/>
      <color theme="1" tint="0.49998000264167786"/>
      <name val="ＭＳ Ｐゴシック"/>
      <family val="3"/>
    </font>
    <font>
      <sz val="10"/>
      <color theme="1" tint="0.49998000264167786"/>
      <name val="ＭＳ Ｐゴシック"/>
      <family val="3"/>
    </font>
    <font>
      <sz val="11"/>
      <color theme="1" tint="0.49998000264167786"/>
      <name val="ＭＳ Ｐゴシック"/>
      <family val="3"/>
    </font>
    <font>
      <sz val="8"/>
      <color theme="1" tint="0.49998000264167786"/>
      <name val="ＭＳ Ｐゴシック"/>
      <family val="3"/>
    </font>
    <font>
      <b/>
      <i/>
      <sz val="16"/>
      <color theme="1" tint="0.49998000264167786"/>
      <name val="ＭＳ Ｐゴシック"/>
      <family val="3"/>
    </font>
    <font>
      <b/>
      <sz val="14"/>
      <color theme="1" tint="0.49998000264167786"/>
      <name val="ＭＳ Ｐゴシック"/>
      <family val="3"/>
    </font>
    <font>
      <sz val="13"/>
      <color theme="1" tint="0.49998000264167786"/>
      <name val="ＭＳ Ｐゴシック"/>
      <family val="3"/>
    </font>
    <font>
      <sz val="9.5"/>
      <color theme="1" tint="0.49998000264167786"/>
      <name val="ＭＳ Ｐゴシック"/>
      <family val="3"/>
    </font>
    <font>
      <sz val="14"/>
      <color theme="1" tint="0.49998000264167786"/>
      <name val="ＭＳ Ｐゴシック"/>
      <family val="3"/>
    </font>
    <font>
      <sz val="9.5"/>
      <color theme="0"/>
      <name val="ＭＳ Ｐゴシック"/>
      <family val="3"/>
    </font>
    <font>
      <sz val="24"/>
      <color theme="0"/>
      <name val="ＭＳ Ｐゴシック"/>
      <family val="3"/>
    </font>
    <font>
      <i/>
      <sz val="10"/>
      <color theme="0" tint="-0.24997000396251678"/>
      <name val="ＭＳ Ｐゴシック"/>
      <family val="3"/>
    </font>
    <font>
      <sz val="11"/>
      <color rgb="FFFF0000"/>
      <name val="ＭＳ Ｐゴシック"/>
      <family val="3"/>
    </font>
    <font>
      <b/>
      <sz val="9.5"/>
      <color theme="0" tint="-0.24997000396251678"/>
      <name val="ＭＳ Ｐゴシック"/>
      <family val="3"/>
    </font>
    <font>
      <sz val="24"/>
      <color theme="0" tint="-0.24997000396251678"/>
      <name val="ＭＳ Ｐゴシック"/>
      <family val="3"/>
    </font>
    <font>
      <sz val="11"/>
      <color theme="3" tint="-0.24997000396251678"/>
      <name val="ＭＳ Ｐゴシック"/>
      <family val="3"/>
    </font>
    <font>
      <b/>
      <sz val="14"/>
      <color rgb="FF003300"/>
      <name val="ＭＳ Ｐゴシック"/>
      <family val="3"/>
    </font>
    <font>
      <sz val="6.5"/>
      <color theme="0" tint="-0.24997000396251678"/>
      <name val="ＭＳ Ｐゴシック"/>
      <family val="3"/>
    </font>
    <font>
      <sz val="16"/>
      <color rgb="FF0000CC"/>
      <name val="ＭＳ Ｐゴシック"/>
      <family val="3"/>
    </font>
    <font>
      <sz val="11"/>
      <color theme="0"/>
      <name val="ＭＳ Ｐゴシック"/>
      <family val="3"/>
    </font>
    <font>
      <b/>
      <sz val="11.5"/>
      <color theme="0"/>
      <name val="ＭＳ Ｐゴシック"/>
      <family val="3"/>
    </font>
    <font>
      <b/>
      <sz val="10"/>
      <color theme="0"/>
      <name val="ＭＳ Ｐゴシック"/>
      <family val="3"/>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22"/>
        <bgColor indexed="64"/>
      </patternFill>
    </fill>
    <fill>
      <patternFill patternType="solid">
        <fgColor indexed="13"/>
        <bgColor indexed="64"/>
      </patternFill>
    </fill>
    <fill>
      <patternFill patternType="solid">
        <fgColor rgb="FFCC99FF"/>
        <bgColor indexed="64"/>
      </patternFill>
    </fill>
    <fill>
      <patternFill patternType="solid">
        <fgColor theme="7" tint="-0.24997000396251678"/>
        <bgColor indexed="64"/>
      </patternFill>
    </fill>
    <fill>
      <patternFill patternType="solid">
        <fgColor theme="0" tint="-0.24997000396251678"/>
        <bgColor indexed="64"/>
      </patternFill>
    </fill>
    <fill>
      <patternFill patternType="solid">
        <fgColor indexed="63"/>
        <bgColor indexed="64"/>
      </patternFill>
    </fill>
    <fill>
      <patternFill patternType="solid">
        <fgColor indexed="44"/>
        <bgColor indexed="64"/>
      </patternFill>
    </fill>
    <fill>
      <patternFill patternType="solid">
        <fgColor theme="0" tint="-0.1499900072813034"/>
        <bgColor indexed="64"/>
      </patternFill>
    </fill>
    <fill>
      <patternFill patternType="solid">
        <fgColor rgb="FFFFFF00"/>
        <bgColor indexed="64"/>
      </patternFill>
    </fill>
    <fill>
      <patternFill patternType="solid">
        <fgColor rgb="FFCCFF99"/>
        <bgColor indexed="64"/>
      </patternFill>
    </fill>
    <fill>
      <patternFill patternType="solid">
        <fgColor theme="1" tint="0.49998000264167786"/>
        <bgColor indexed="64"/>
      </patternFill>
    </fill>
    <fill>
      <patternFill patternType="solid">
        <fgColor indexed="42"/>
        <bgColor indexed="64"/>
      </patternFill>
    </fill>
  </fills>
  <borders count="18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top/>
      <bottom style="medium"/>
    </border>
    <border>
      <left style="hair"/>
      <right style="hair"/>
      <top/>
      <bottom style="medium"/>
    </border>
    <border>
      <left style="double"/>
      <right style="hair"/>
      <top/>
      <bottom style="medium"/>
    </border>
    <border>
      <left>
        <color indexed="63"/>
      </left>
      <right>
        <color indexed="63"/>
      </right>
      <top>
        <color indexed="63"/>
      </top>
      <bottom style="medium"/>
    </border>
    <border>
      <left style="double"/>
      <right style="double"/>
      <top/>
      <bottom style="medium"/>
    </border>
    <border>
      <left style="double"/>
      <right/>
      <top style="double"/>
      <bottom style="medium"/>
    </border>
    <border>
      <left style="double"/>
      <right style="thin"/>
      <top/>
      <bottom style="medium"/>
    </border>
    <border>
      <left style="double"/>
      <right/>
      <top/>
      <bottom style="medium"/>
    </border>
    <border>
      <left style="mediumDashed"/>
      <right style="mediumDashed"/>
      <top/>
      <bottom style="medium"/>
    </border>
    <border>
      <left style="dashDotDot"/>
      <right style="dashDotDot"/>
      <top/>
      <bottom style="medium"/>
    </border>
    <border>
      <left style="dashDotDot"/>
      <right/>
      <top/>
      <bottom style="medium"/>
    </border>
    <border>
      <left style="dashDotDot"/>
      <right style="dotted"/>
      <top/>
      <bottom style="medium"/>
    </border>
    <border>
      <left style="double"/>
      <right style="double"/>
      <top/>
      <bottom style="thin"/>
    </border>
    <border>
      <left>
        <color indexed="63"/>
      </left>
      <right>
        <color indexed="63"/>
      </right>
      <top>
        <color indexed="63"/>
      </top>
      <bottom style="thin"/>
    </border>
    <border>
      <left style="dashDotDot"/>
      <right style="hair"/>
      <top/>
      <bottom style="thin"/>
    </border>
    <border>
      <left style="double"/>
      <right style="thin"/>
      <top/>
      <bottom style="thin"/>
    </border>
    <border>
      <left style="thin"/>
      <right style="double"/>
      <top/>
      <bottom style="thin"/>
    </border>
    <border>
      <left style="hair"/>
      <right/>
      <top style="medium"/>
      <bottom/>
    </border>
    <border>
      <left style="hair"/>
      <right style="hair"/>
      <top style="medium"/>
      <bottom/>
    </border>
    <border>
      <left style="double"/>
      <right style="hair"/>
      <top style="medium"/>
      <bottom/>
    </border>
    <border>
      <left/>
      <right/>
      <top style="medium"/>
      <bottom/>
    </border>
    <border>
      <left style="double"/>
      <right style="double"/>
      <top style="medium"/>
      <bottom/>
    </border>
    <border>
      <left style="double"/>
      <right/>
      <top style="medium"/>
      <bottom/>
    </border>
    <border>
      <left style="double"/>
      <right style="thin"/>
      <top style="medium"/>
      <bottom/>
    </border>
    <border>
      <left style="mediumDashed"/>
      <right style="mediumDashed"/>
      <top style="medium"/>
      <bottom/>
    </border>
    <border>
      <left style="dashDotDot"/>
      <right style="dashDotDot"/>
      <top style="medium"/>
      <bottom/>
    </border>
    <border>
      <left style="dashDotDot"/>
      <right/>
      <top style="medium"/>
      <bottom/>
    </border>
    <border>
      <left style="dashDotDot"/>
      <right style="dotted"/>
      <top style="medium"/>
      <bottom/>
    </border>
    <border>
      <left/>
      <right style="double"/>
      <top style="medium"/>
      <bottom/>
    </border>
    <border>
      <left style="double"/>
      <right style="double"/>
      <top style="thin"/>
      <bottom style="hair"/>
    </border>
    <border>
      <left/>
      <right/>
      <top style="thin"/>
      <bottom style="hair"/>
    </border>
    <border>
      <left style="dashDotDot"/>
      <right style="hair"/>
      <top style="thin"/>
      <bottom style="hair"/>
    </border>
    <border>
      <left style="double"/>
      <right style="thin"/>
      <top style="thin"/>
      <bottom style="hair"/>
    </border>
    <border>
      <left style="thin"/>
      <right style="double"/>
      <top style="thin"/>
      <bottom style="hair"/>
    </border>
    <border>
      <left style="hair"/>
      <right/>
      <top style="hair"/>
      <bottom style="hair"/>
    </border>
    <border>
      <left style="hair"/>
      <right style="hair"/>
      <top style="hair"/>
      <bottom style="hair"/>
    </border>
    <border>
      <left style="double"/>
      <right style="hair"/>
      <top style="hair"/>
      <bottom style="hair"/>
    </border>
    <border>
      <left style="hair"/>
      <right style="double"/>
      <top style="hair"/>
      <bottom style="hair"/>
    </border>
    <border>
      <left/>
      <right/>
      <top style="hair"/>
      <bottom style="hair"/>
    </border>
    <border>
      <left style="double"/>
      <right style="double"/>
      <top style="hair"/>
      <bottom style="hair"/>
    </border>
    <border>
      <left style="double"/>
      <right/>
      <top style="hair"/>
      <bottom style="hair"/>
    </border>
    <border>
      <left style="double"/>
      <right style="thin"/>
      <top style="hair"/>
      <bottom style="hair"/>
    </border>
    <border>
      <left style="mediumDashed"/>
      <right style="mediumDashed"/>
      <top style="hair"/>
      <bottom style="hair"/>
    </border>
    <border>
      <left style="dashDotDot"/>
      <right style="dashDotDot"/>
      <top style="hair"/>
      <bottom style="hair"/>
    </border>
    <border>
      <left style="dashDotDot"/>
      <right/>
      <top style="hair"/>
      <bottom style="hair"/>
    </border>
    <border>
      <left style="dashDotDot"/>
      <right style="dotted"/>
      <top style="hair"/>
      <bottom style="hair"/>
    </border>
    <border>
      <left/>
      <right style="double"/>
      <top style="hair"/>
      <bottom style="hair"/>
    </border>
    <border>
      <left style="hair"/>
      <right style="hair"/>
      <top/>
      <bottom style="hair"/>
    </border>
    <border>
      <left/>
      <right style="medium"/>
      <top style="hair"/>
      <bottom style="hair"/>
    </border>
    <border>
      <left style="mediumDashed"/>
      <right style="mediumDashed"/>
      <top/>
      <bottom style="hair"/>
    </border>
    <border>
      <left style="dashDotDot"/>
      <right style="hair"/>
      <top style="hair"/>
      <bottom style="hair"/>
    </border>
    <border>
      <left style="thin"/>
      <right style="double"/>
      <top style="hair"/>
      <bottom style="hair"/>
    </border>
    <border>
      <left>
        <color indexed="63"/>
      </left>
      <right>
        <color indexed="63"/>
      </right>
      <top>
        <color indexed="63"/>
      </top>
      <bottom style="hair"/>
    </border>
    <border>
      <left style="double"/>
      <right style="thin"/>
      <top/>
      <bottom style="hair"/>
    </border>
    <border>
      <left/>
      <right style="double"/>
      <top/>
      <bottom style="hair"/>
    </border>
    <border>
      <left style="double"/>
      <right style="double"/>
      <top style="hair"/>
      <bottom/>
    </border>
    <border>
      <left style="mediumDashDot"/>
      <right style="mediumDashDot"/>
      <top style="mediumDashDot"/>
      <bottom style="mediumDashDot"/>
    </border>
    <border>
      <left style="double"/>
      <right/>
      <top style="hair"/>
      <bottom/>
    </border>
    <border>
      <left style="double"/>
      <right style="thin"/>
      <top style="hair"/>
      <bottom/>
    </border>
    <border>
      <left>
        <color indexed="63"/>
      </left>
      <right>
        <color indexed="63"/>
      </right>
      <top style="hair"/>
      <bottom>
        <color indexed="63"/>
      </bottom>
    </border>
    <border>
      <left style="hair"/>
      <right/>
      <top style="hair"/>
      <bottom/>
    </border>
    <border>
      <left style="hair"/>
      <right style="hair"/>
      <top style="hair"/>
      <bottom/>
    </border>
    <border>
      <left style="double"/>
      <right style="hair"/>
      <top style="hair"/>
      <bottom/>
    </border>
    <border>
      <left style="dashDotDot"/>
      <right/>
      <top style="hair"/>
      <bottom/>
    </border>
    <border>
      <left style="dashDotDot"/>
      <right style="dotted"/>
      <top style="hair"/>
      <bottom/>
    </border>
    <border>
      <left/>
      <right style="double"/>
      <top style="hair"/>
      <bottom/>
    </border>
    <border>
      <left style="dashDotDot"/>
      <right style="hair"/>
      <top style="hair"/>
      <bottom/>
    </border>
    <border>
      <left style="thin"/>
      <right style="double"/>
      <top style="hair"/>
      <bottom/>
    </border>
    <border>
      <left style="hair"/>
      <right/>
      <top style="medium"/>
      <bottom style="medium"/>
    </border>
    <border>
      <left style="hair"/>
      <right style="hair"/>
      <top style="medium"/>
      <bottom style="medium"/>
    </border>
    <border>
      <left style="double"/>
      <right style="hair"/>
      <top style="medium"/>
      <bottom style="medium"/>
    </border>
    <border>
      <left>
        <color indexed="63"/>
      </left>
      <right>
        <color indexed="63"/>
      </right>
      <top style="medium"/>
      <bottom style="medium"/>
    </border>
    <border>
      <left style="double"/>
      <right style="double"/>
      <top style="medium"/>
      <bottom style="medium"/>
    </border>
    <border>
      <left style="double"/>
      <right/>
      <top style="medium"/>
      <bottom style="medium"/>
    </border>
    <border>
      <left style="double"/>
      <right style="thin"/>
      <top style="medium"/>
      <bottom style="medium"/>
    </border>
    <border>
      <left style="mediumDashed"/>
      <right style="mediumDashed"/>
      <top style="medium"/>
      <bottom style="medium"/>
    </border>
    <border>
      <left style="dashDotDot"/>
      <right style="dashDotDot"/>
      <top style="medium"/>
      <bottom style="medium"/>
    </border>
    <border>
      <left style="dashDotDot"/>
      <right/>
      <top style="medium"/>
      <bottom style="medium"/>
    </border>
    <border>
      <left style="dashDotDot"/>
      <right style="dotted"/>
      <top style="medium"/>
      <bottom style="medium"/>
    </border>
    <border>
      <left/>
      <right style="double"/>
      <top style="medium"/>
      <bottom style="medium"/>
    </border>
    <border>
      <left style="dashDotDot"/>
      <right style="hair"/>
      <top style="medium"/>
      <bottom style="medium"/>
    </border>
    <border>
      <left style="thin"/>
      <right style="double"/>
      <top style="medium"/>
      <bottom style="medium"/>
    </border>
    <border>
      <left style="hair"/>
      <right/>
      <top style="medium"/>
      <bottom style="hair"/>
    </border>
    <border>
      <left style="hair"/>
      <right style="hair"/>
      <top style="medium"/>
      <bottom style="hair"/>
    </border>
    <border>
      <left style="double"/>
      <right style="hair"/>
      <top style="medium"/>
      <bottom style="hair"/>
    </border>
    <border>
      <left/>
      <right/>
      <top style="medium"/>
      <bottom style="hair"/>
    </border>
    <border>
      <left style="double"/>
      <right style="double"/>
      <top/>
      <bottom style="hair"/>
    </border>
    <border>
      <left style="double"/>
      <right style="thin"/>
      <top style="medium"/>
      <bottom style="hair"/>
    </border>
    <border>
      <left style="double"/>
      <right style="double"/>
      <top style="medium"/>
      <bottom style="hair"/>
    </border>
    <border>
      <left style="double"/>
      <right/>
      <top style="medium"/>
      <bottom style="hair"/>
    </border>
    <border>
      <left style="mediumDashed"/>
      <right style="mediumDashed"/>
      <top style="medium"/>
      <bottom style="hair"/>
    </border>
    <border>
      <left style="dashDotDot"/>
      <right/>
      <top style="medium"/>
      <bottom style="hair"/>
    </border>
    <border>
      <left style="dashDotDot"/>
      <right style="dotted"/>
      <top style="medium"/>
      <bottom style="hair"/>
    </border>
    <border>
      <left/>
      <right style="double"/>
      <top style="medium"/>
      <bottom style="hair"/>
    </border>
    <border>
      <left style="dashDotDot"/>
      <right style="hair"/>
      <top/>
      <bottom style="hair"/>
    </border>
    <border>
      <left style="thin"/>
      <right style="double"/>
      <top/>
      <bottom style="hair"/>
    </border>
    <border>
      <left style="dashDotDot"/>
      <right style="dashDotDot"/>
      <top style="medium"/>
      <bottom style="hair"/>
    </border>
    <border>
      <left style="dashDotDot"/>
      <right style="dashDotDot"/>
      <top/>
      <bottom style="hair"/>
    </border>
    <border>
      <left style="dashDotDot"/>
      <right style="dashDotDot"/>
      <top style="hair"/>
      <bottom style="medium"/>
    </border>
    <border>
      <left style="medium"/>
      <right style="medium"/>
      <top style="medium"/>
      <bottom style="medium"/>
    </border>
    <border>
      <left style="double"/>
      <right style="mediumDashed"/>
      <top style="medium"/>
      <bottom style="medium"/>
    </border>
    <border>
      <left style="double"/>
      <right/>
      <top/>
      <bottom style="hair"/>
    </border>
    <border>
      <left style="medium"/>
      <right style="medium"/>
      <top/>
      <bottom/>
    </border>
    <border>
      <left style="double"/>
      <right style="hair"/>
      <top/>
      <bottom style="hair"/>
    </border>
    <border>
      <left style="double"/>
      <right/>
      <top/>
      <bottom style="double"/>
    </border>
    <border>
      <left style="hair"/>
      <right style="hair"/>
      <top/>
      <bottom style="double"/>
    </border>
    <border>
      <left/>
      <right/>
      <top/>
      <bottom style="double"/>
    </border>
    <border>
      <left/>
      <right/>
      <top style="medium"/>
      <bottom style="double"/>
    </border>
    <border>
      <left style="double"/>
      <right style="double"/>
      <top/>
      <bottom style="double"/>
    </border>
    <border>
      <left style="hair"/>
      <right/>
      <top/>
      <bottom style="double"/>
    </border>
    <border>
      <left/>
      <right style="medium"/>
      <top/>
      <bottom style="double"/>
    </border>
    <border>
      <left style="double"/>
      <right/>
      <top style="medium"/>
      <bottom style="double"/>
    </border>
    <border>
      <left style="double"/>
      <right style="double"/>
      <top style="medium"/>
      <bottom style="double"/>
    </border>
    <border>
      <left/>
      <right style="double"/>
      <top/>
      <bottom style="double"/>
    </border>
    <border>
      <left style="thin"/>
      <right style="double"/>
      <top/>
      <bottom style="double"/>
    </border>
    <border>
      <left style="mediumDashed"/>
      <right style="mediumDashed"/>
      <top/>
      <bottom style="double"/>
    </border>
    <border>
      <left style="dashDotDot"/>
      <right style="mediumDashed"/>
      <top style="medium"/>
      <bottom style="double"/>
    </border>
    <border>
      <left style="dashDotDot"/>
      <right/>
      <top/>
      <bottom style="double"/>
    </border>
    <border>
      <left style="double"/>
      <right style="thin"/>
      <top/>
      <bottom style="double"/>
    </border>
    <border>
      <left style="dashDotDot"/>
      <right style="dotted"/>
      <top/>
      <bottom style="double"/>
    </border>
    <border>
      <left style="dashDotDot"/>
      <right style="hair"/>
      <top/>
      <bottom style="double"/>
    </border>
    <border>
      <left style="hair"/>
      <right/>
      <top/>
      <bottom/>
    </border>
    <border>
      <left style="hair"/>
      <right style="hair"/>
      <top/>
      <bottom/>
    </border>
    <border>
      <left style="double"/>
      <right style="hair"/>
      <top/>
      <bottom/>
    </border>
    <border>
      <left style="double"/>
      <right style="double"/>
      <top/>
      <bottom/>
    </border>
    <border>
      <left style="double"/>
      <right/>
      <top/>
      <bottom/>
    </border>
    <border>
      <left style="double"/>
      <right style="thin"/>
      <top/>
      <bottom/>
    </border>
    <border>
      <left/>
      <right style="double"/>
      <top/>
      <bottom/>
    </border>
    <border>
      <left style="mediumDashed"/>
      <right style="mediumDashed"/>
      <top/>
      <bottom/>
    </border>
    <border>
      <left style="dashDotDot"/>
      <right style="dashDotDot"/>
      <top/>
      <bottom/>
    </border>
    <border>
      <left style="dashDotDot"/>
      <right/>
      <top/>
      <bottom/>
    </border>
    <border>
      <left style="dashDotDot"/>
      <right style="dotted"/>
      <top/>
      <bottom/>
    </border>
    <border>
      <left style="hair"/>
      <right/>
      <top/>
      <bottom style="hair"/>
    </border>
    <border>
      <left style="dashDotDot"/>
      <right/>
      <top/>
      <bottom style="hair"/>
    </border>
    <border>
      <left style="dashDotDot"/>
      <right style="dotted"/>
      <top/>
      <bottom style="hair"/>
    </border>
    <border>
      <left/>
      <right style="dashDotDot"/>
      <top style="hair"/>
      <bottom style="hair"/>
    </border>
    <border>
      <left style="thin"/>
      <right>
        <color indexed="63"/>
      </right>
      <top style="thin"/>
      <bottom style="thin"/>
    </border>
    <border>
      <left style="double"/>
      <right style="double"/>
      <top style="hair"/>
      <bottom style="medium"/>
    </border>
    <border>
      <left style="double"/>
      <right/>
      <top style="hair"/>
      <bottom style="medium"/>
    </border>
    <border>
      <left style="thin"/>
      <right/>
      <top style="hair"/>
      <bottom style="hair"/>
    </border>
    <border>
      <left style="medium"/>
      <right/>
      <top style="hair"/>
      <bottom style="hair"/>
    </border>
    <border>
      <left style="thin"/>
      <right style="thin"/>
      <top style="hair"/>
      <bottom style="hair"/>
    </border>
    <border>
      <left/>
      <right style="hair"/>
      <top style="hair"/>
      <bottom style="hair"/>
    </border>
    <border>
      <left style="double"/>
      <right/>
      <top style="hair"/>
      <bottom style="thin"/>
    </border>
    <border>
      <left/>
      <right style="thin"/>
      <top style="hair"/>
      <bottom style="thin"/>
    </border>
    <border>
      <left>
        <color indexed="63"/>
      </left>
      <right>
        <color indexed="63"/>
      </right>
      <top style="thin"/>
      <bottom>
        <color indexed="63"/>
      </bottom>
    </border>
    <border>
      <left>
        <color indexed="63"/>
      </left>
      <right>
        <color indexed="63"/>
      </right>
      <top style="medium"/>
      <bottom style="thin"/>
    </border>
    <border>
      <left>
        <color indexed="63"/>
      </left>
      <right style="medium"/>
      <top style="medium"/>
      <bottom style="thin"/>
    </border>
    <border>
      <left>
        <color indexed="63"/>
      </left>
      <right>
        <color indexed="63"/>
      </right>
      <top style="thin"/>
      <bottom style="thin"/>
    </border>
    <border>
      <left>
        <color indexed="63"/>
      </left>
      <right style="medium"/>
      <top style="thin"/>
      <bottom style="thin"/>
    </border>
    <border>
      <left style="medium"/>
      <right>
        <color indexed="63"/>
      </right>
      <top>
        <color indexed="63"/>
      </top>
      <bottom>
        <color indexed="63"/>
      </bottom>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medium"/>
      <bottom style="thin"/>
    </border>
    <border>
      <left>
        <color indexed="63"/>
      </left>
      <right style="thin"/>
      <top style="thin"/>
      <bottom style="thin"/>
    </border>
    <border>
      <left style="medium"/>
      <right>
        <color indexed="63"/>
      </right>
      <top style="thin"/>
      <bottom style="thin"/>
    </border>
    <border>
      <left>
        <color indexed="63"/>
      </left>
      <right style="medium"/>
      <top>
        <color indexed="63"/>
      </top>
      <bottom>
        <color indexed="63"/>
      </bottom>
    </border>
    <border>
      <left style="medium"/>
      <right>
        <color indexed="63"/>
      </right>
      <top style="medium"/>
      <bottom style="thin"/>
    </border>
    <border>
      <left>
        <color indexed="63"/>
      </left>
      <right style="thin"/>
      <top style="medium"/>
      <bottom style="thin"/>
    </border>
    <border>
      <left style="thin"/>
      <right style="thin"/>
      <top style="thin"/>
      <bottom style="thin"/>
    </border>
    <border>
      <left style="thin"/>
      <right style="medium"/>
      <top style="thin"/>
      <bottom style="thin"/>
    </border>
    <border>
      <left>
        <color indexed="63"/>
      </left>
      <right>
        <color indexed="63"/>
      </right>
      <top style="thin"/>
      <bottom style="medium"/>
    </border>
    <border>
      <left style="medium"/>
      <right>
        <color indexed="63"/>
      </right>
      <top style="thin"/>
      <bottom style="medium"/>
    </border>
    <border>
      <left>
        <color indexed="63"/>
      </left>
      <right style="thin"/>
      <top style="thin"/>
      <bottom style="medium"/>
    </border>
    <border>
      <left style="thin"/>
      <right>
        <color indexed="63"/>
      </right>
      <top style="thin"/>
      <bottom style="medium"/>
    </border>
    <border>
      <left style="thin"/>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thin"/>
    </border>
    <border>
      <left>
        <color indexed="63"/>
      </left>
      <right style="thin"/>
      <top style="thin"/>
      <bottom>
        <color indexed="63"/>
      </bottom>
    </border>
    <border>
      <left style="thin"/>
      <right>
        <color indexed="63"/>
      </right>
      <top>
        <color indexed="63"/>
      </top>
      <bottom>
        <color indexed="63"/>
      </bottom>
    </border>
    <border>
      <left style="medium"/>
      <right style="thin"/>
      <top style="thin"/>
      <bottom style="medium"/>
    </border>
    <border>
      <left style="medium"/>
      <right/>
      <top style="medium"/>
      <bottom style="medium"/>
    </border>
    <border>
      <left/>
      <right style="medium"/>
      <top style="medium"/>
      <bottom style="medium"/>
    </border>
    <border>
      <left/>
      <right style="double"/>
      <top/>
      <bottom style="medium"/>
    </border>
    <border>
      <left style="double"/>
      <right style="double"/>
      <top style="thin"/>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7" fillId="2" borderId="0" applyNumberFormat="0" applyBorder="0" applyAlignment="0" applyProtection="0"/>
    <xf numFmtId="0" fontId="137" fillId="3" borderId="0" applyNumberFormat="0" applyBorder="0" applyAlignment="0" applyProtection="0"/>
    <xf numFmtId="0" fontId="137" fillId="4" borderId="0" applyNumberFormat="0" applyBorder="0" applyAlignment="0" applyProtection="0"/>
    <xf numFmtId="0" fontId="137" fillId="5" borderId="0" applyNumberFormat="0" applyBorder="0" applyAlignment="0" applyProtection="0"/>
    <xf numFmtId="0" fontId="137" fillId="6" borderId="0" applyNumberFormat="0" applyBorder="0" applyAlignment="0" applyProtection="0"/>
    <xf numFmtId="0" fontId="137" fillId="7" borderId="0" applyNumberFormat="0" applyBorder="0" applyAlignment="0" applyProtection="0"/>
    <xf numFmtId="0" fontId="137" fillId="8" borderId="0" applyNumberFormat="0" applyBorder="0" applyAlignment="0" applyProtection="0"/>
    <xf numFmtId="0" fontId="137" fillId="9" borderId="0" applyNumberFormat="0" applyBorder="0" applyAlignment="0" applyProtection="0"/>
    <xf numFmtId="0" fontId="137" fillId="10" borderId="0" applyNumberFormat="0" applyBorder="0" applyAlignment="0" applyProtection="0"/>
    <xf numFmtId="0" fontId="137" fillId="11" borderId="0" applyNumberFormat="0" applyBorder="0" applyAlignment="0" applyProtection="0"/>
    <xf numFmtId="0" fontId="137" fillId="12" borderId="0" applyNumberFormat="0" applyBorder="0" applyAlignment="0" applyProtection="0"/>
    <xf numFmtId="0" fontId="137" fillId="13" borderId="0" applyNumberFormat="0" applyBorder="0" applyAlignment="0" applyProtection="0"/>
    <xf numFmtId="0" fontId="138" fillId="14" borderId="0" applyNumberFormat="0" applyBorder="0" applyAlignment="0" applyProtection="0"/>
    <xf numFmtId="0" fontId="138" fillId="15" borderId="0" applyNumberFormat="0" applyBorder="0" applyAlignment="0" applyProtection="0"/>
    <xf numFmtId="0" fontId="138" fillId="16" borderId="0" applyNumberFormat="0" applyBorder="0" applyAlignment="0" applyProtection="0"/>
    <xf numFmtId="0" fontId="138" fillId="17" borderId="0" applyNumberFormat="0" applyBorder="0" applyAlignment="0" applyProtection="0"/>
    <xf numFmtId="0" fontId="138" fillId="18" borderId="0" applyNumberFormat="0" applyBorder="0" applyAlignment="0" applyProtection="0"/>
    <xf numFmtId="0" fontId="138" fillId="19" borderId="0" applyNumberFormat="0" applyBorder="0" applyAlignment="0" applyProtection="0"/>
    <xf numFmtId="0" fontId="138" fillId="20" borderId="0" applyNumberFormat="0" applyBorder="0" applyAlignment="0" applyProtection="0"/>
    <xf numFmtId="0" fontId="138" fillId="21" borderId="0" applyNumberFormat="0" applyBorder="0" applyAlignment="0" applyProtection="0"/>
    <xf numFmtId="0" fontId="138" fillId="22" borderId="0" applyNumberFormat="0" applyBorder="0" applyAlignment="0" applyProtection="0"/>
    <xf numFmtId="0" fontId="138" fillId="23" borderId="0" applyNumberFormat="0" applyBorder="0" applyAlignment="0" applyProtection="0"/>
    <xf numFmtId="0" fontId="138" fillId="24" borderId="0" applyNumberFormat="0" applyBorder="0" applyAlignment="0" applyProtection="0"/>
    <xf numFmtId="0" fontId="138" fillId="25" borderId="0" applyNumberFormat="0" applyBorder="0" applyAlignment="0" applyProtection="0"/>
    <xf numFmtId="0" fontId="139" fillId="0" borderId="0" applyNumberFormat="0" applyFill="0" applyBorder="0" applyAlignment="0" applyProtection="0"/>
    <xf numFmtId="0" fontId="140" fillId="26" borderId="1" applyNumberFormat="0" applyAlignment="0" applyProtection="0"/>
    <xf numFmtId="0" fontId="14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142" fillId="0" borderId="3" applyNumberFormat="0" applyFill="0" applyAlignment="0" applyProtection="0"/>
    <xf numFmtId="0" fontId="143" fillId="29" borderId="0" applyNumberFormat="0" applyBorder="0" applyAlignment="0" applyProtection="0"/>
    <xf numFmtId="0" fontId="144" fillId="30" borderId="4" applyNumberFormat="0" applyAlignment="0" applyProtection="0"/>
    <xf numFmtId="0" fontId="1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146" fillId="0" borderId="5" applyNumberFormat="0" applyFill="0" applyAlignment="0" applyProtection="0"/>
    <xf numFmtId="0" fontId="147" fillId="0" borderId="6" applyNumberFormat="0" applyFill="0" applyAlignment="0" applyProtection="0"/>
    <xf numFmtId="0" fontId="148" fillId="0" borderId="7" applyNumberFormat="0" applyFill="0" applyAlignment="0" applyProtection="0"/>
    <xf numFmtId="0" fontId="148" fillId="0" borderId="0" applyNumberFormat="0" applyFill="0" applyBorder="0" applyAlignment="0" applyProtection="0"/>
    <xf numFmtId="0" fontId="149" fillId="0" borderId="8" applyNumberFormat="0" applyFill="0" applyAlignment="0" applyProtection="0"/>
    <xf numFmtId="0" fontId="150" fillId="30" borderId="9" applyNumberFormat="0" applyAlignment="0" applyProtection="0"/>
    <xf numFmtId="0" fontId="1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52" fillId="31" borderId="4" applyNumberFormat="0" applyAlignment="0" applyProtection="0"/>
    <xf numFmtId="0" fontId="0" fillId="0" borderId="0">
      <alignment vertical="center"/>
      <protection/>
    </xf>
    <xf numFmtId="0" fontId="153" fillId="32" borderId="0" applyNumberFormat="0" applyBorder="0" applyAlignment="0" applyProtection="0"/>
  </cellStyleXfs>
  <cellXfs count="981">
    <xf numFmtId="0" fontId="0" fillId="0" borderId="0" xfId="0" applyAlignment="1">
      <alignment vertical="center"/>
    </xf>
    <xf numFmtId="0" fontId="3" fillId="0" borderId="0" xfId="61" applyFont="1" applyAlignment="1">
      <alignment horizontal="center" vertical="center"/>
      <protection/>
    </xf>
    <xf numFmtId="0" fontId="7" fillId="0" borderId="0" xfId="61" applyFont="1" applyAlignment="1">
      <alignment horizontal="left" vertical="center" wrapText="1"/>
      <protection/>
    </xf>
    <xf numFmtId="49" fontId="4" fillId="0" borderId="0" xfId="61" applyNumberFormat="1" applyFont="1" applyAlignment="1">
      <alignment horizontal="center" vertical="center"/>
      <protection/>
    </xf>
    <xf numFmtId="0" fontId="0" fillId="0" borderId="0" xfId="61" applyAlignment="1">
      <alignment horizontal="center" vertical="center"/>
      <protection/>
    </xf>
    <xf numFmtId="0" fontId="11" fillId="0" borderId="0" xfId="61" applyFont="1" applyAlignment="1">
      <alignment vertical="center" wrapText="1" shrinkToFit="1"/>
      <protection/>
    </xf>
    <xf numFmtId="0" fontId="20" fillId="0" borderId="0" xfId="61" applyFont="1" applyAlignment="1">
      <alignment vertical="center" wrapText="1"/>
      <protection/>
    </xf>
    <xf numFmtId="0" fontId="4" fillId="0" borderId="0" xfId="61" applyFont="1" applyAlignment="1">
      <alignment horizontal="center" vertical="center" shrinkToFit="1"/>
      <protection/>
    </xf>
    <xf numFmtId="0" fontId="4" fillId="0" borderId="0" xfId="61" applyFont="1" applyAlignment="1">
      <alignment vertical="center" wrapText="1"/>
      <protection/>
    </xf>
    <xf numFmtId="176" fontId="4" fillId="0" borderId="0" xfId="61" applyNumberFormat="1" applyFont="1" applyAlignment="1">
      <alignment horizontal="right" vertical="center" shrinkToFit="1"/>
      <protection/>
    </xf>
    <xf numFmtId="176" fontId="4" fillId="0" borderId="0" xfId="61" applyNumberFormat="1" applyFont="1" applyAlignment="1">
      <alignment horizontal="left" vertical="center" shrinkToFit="1"/>
      <protection/>
    </xf>
    <xf numFmtId="38" fontId="4" fillId="0" borderId="0" xfId="50" applyFont="1" applyAlignment="1">
      <alignment horizontal="center" vertical="center"/>
    </xf>
    <xf numFmtId="38" fontId="4" fillId="0" borderId="0" xfId="50" applyFont="1" applyAlignment="1">
      <alignment vertical="center" shrinkToFit="1"/>
    </xf>
    <xf numFmtId="38" fontId="4" fillId="0" borderId="0" xfId="50" applyFont="1" applyAlignment="1">
      <alignment vertical="center"/>
    </xf>
    <xf numFmtId="38" fontId="21" fillId="0" borderId="0" xfId="50" applyFont="1" applyAlignment="1">
      <alignment vertical="center" shrinkToFit="1"/>
    </xf>
    <xf numFmtId="38" fontId="4" fillId="0" borderId="0" xfId="50" applyFont="1" applyAlignment="1">
      <alignment horizontal="right" vertical="center" shrinkToFit="1"/>
    </xf>
    <xf numFmtId="38" fontId="154" fillId="0" borderId="0" xfId="50" applyFont="1" applyAlignment="1">
      <alignment horizontal="center" vertical="center"/>
    </xf>
    <xf numFmtId="38" fontId="22" fillId="0" borderId="0" xfId="50" applyFont="1" applyAlignment="1">
      <alignment vertical="center"/>
    </xf>
    <xf numFmtId="38" fontId="23" fillId="0" borderId="0" xfId="50" applyFont="1" applyAlignment="1">
      <alignment vertical="center"/>
    </xf>
    <xf numFmtId="38" fontId="24" fillId="0" borderId="0" xfId="50" applyFont="1" applyAlignment="1">
      <alignment vertical="center" shrinkToFit="1"/>
    </xf>
    <xf numFmtId="177" fontId="4" fillId="0" borderId="0" xfId="50" applyNumberFormat="1" applyFont="1" applyAlignment="1">
      <alignment vertical="center"/>
    </xf>
    <xf numFmtId="38" fontId="0" fillId="0" borderId="0" xfId="50" applyAlignment="1">
      <alignment vertical="center"/>
    </xf>
    <xf numFmtId="0" fontId="7" fillId="0" borderId="0" xfId="61" applyFont="1">
      <alignment vertical="center"/>
      <protection/>
    </xf>
    <xf numFmtId="0" fontId="4" fillId="0" borderId="0" xfId="61" applyFont="1">
      <alignment vertical="center"/>
      <protection/>
    </xf>
    <xf numFmtId="0" fontId="0" fillId="0" borderId="0" xfId="61">
      <alignment vertical="center"/>
      <protection/>
    </xf>
    <xf numFmtId="0" fontId="6" fillId="0" borderId="0" xfId="61" applyFont="1" applyAlignment="1">
      <alignment vertical="center" shrinkToFit="1"/>
      <protection/>
    </xf>
    <xf numFmtId="49" fontId="6" fillId="0" borderId="0" xfId="61" applyNumberFormat="1" applyFont="1" applyAlignment="1">
      <alignment horizontal="left" vertical="center" shrinkToFit="1"/>
      <protection/>
    </xf>
    <xf numFmtId="178" fontId="6" fillId="0" borderId="0" xfId="61" applyNumberFormat="1" applyFont="1" applyAlignment="1">
      <alignment horizontal="center" vertical="center"/>
      <protection/>
    </xf>
    <xf numFmtId="0" fontId="6" fillId="0" borderId="0" xfId="61" applyFont="1" applyAlignment="1">
      <alignment horizontal="left" vertical="center"/>
      <protection/>
    </xf>
    <xf numFmtId="0" fontId="25" fillId="0" borderId="0" xfId="61" applyFont="1">
      <alignment vertical="center"/>
      <protection/>
    </xf>
    <xf numFmtId="0" fontId="6" fillId="0" borderId="0" xfId="61" applyFont="1">
      <alignment vertical="center"/>
      <protection/>
    </xf>
    <xf numFmtId="38" fontId="27" fillId="0" borderId="0" xfId="50" applyFont="1" applyAlignment="1">
      <alignment vertical="center"/>
    </xf>
    <xf numFmtId="38" fontId="155" fillId="0" borderId="0" xfId="50" applyFont="1" applyAlignment="1">
      <alignment vertical="center" shrinkToFit="1"/>
    </xf>
    <xf numFmtId="38" fontId="156" fillId="0" borderId="0" xfId="50" applyFont="1" applyAlignment="1">
      <alignment horizontal="right" vertical="center" shrinkToFit="1"/>
    </xf>
    <xf numFmtId="38" fontId="28" fillId="0" borderId="0" xfId="50" applyFont="1" applyAlignment="1">
      <alignment horizontal="center" vertical="center" wrapText="1" shrinkToFit="1"/>
    </xf>
    <xf numFmtId="0" fontId="18" fillId="0" borderId="0" xfId="61" applyFont="1">
      <alignment vertical="center"/>
      <protection/>
    </xf>
    <xf numFmtId="38" fontId="12" fillId="0" borderId="0" xfId="50" applyFont="1" applyAlignment="1">
      <alignment vertical="center"/>
    </xf>
    <xf numFmtId="38" fontId="156" fillId="0" borderId="0" xfId="50" applyFont="1" applyAlignment="1">
      <alignment vertical="center" shrinkToFit="1"/>
    </xf>
    <xf numFmtId="38" fontId="156" fillId="0" borderId="0" xfId="50" applyFont="1" applyAlignment="1">
      <alignment vertical="center"/>
    </xf>
    <xf numFmtId="38" fontId="4" fillId="33" borderId="0" xfId="50" applyFont="1" applyFill="1" applyAlignment="1">
      <alignment horizontal="center" vertical="center"/>
    </xf>
    <xf numFmtId="38" fontId="157" fillId="0" borderId="0" xfId="50" applyFont="1" applyAlignment="1">
      <alignment vertical="center"/>
    </xf>
    <xf numFmtId="0" fontId="29" fillId="0" borderId="0" xfId="61" applyFont="1" applyAlignment="1">
      <alignment vertical="center" wrapText="1"/>
      <protection/>
    </xf>
    <xf numFmtId="0" fontId="12" fillId="0" borderId="0" xfId="61" applyFont="1" applyAlignment="1">
      <alignment horizontal="center" vertical="center"/>
      <protection/>
    </xf>
    <xf numFmtId="0" fontId="30" fillId="0" borderId="0" xfId="61" applyFont="1" applyAlignment="1">
      <alignment vertical="center" wrapText="1"/>
      <protection/>
    </xf>
    <xf numFmtId="0" fontId="9" fillId="0" borderId="0" xfId="61" applyFont="1" applyAlignment="1">
      <alignment vertical="center" wrapText="1"/>
      <protection/>
    </xf>
    <xf numFmtId="0" fontId="158" fillId="0" borderId="0" xfId="61" applyFont="1" applyAlignment="1">
      <alignment vertical="center" wrapText="1"/>
      <protection/>
    </xf>
    <xf numFmtId="0" fontId="22" fillId="0" borderId="0" xfId="61" applyFont="1" applyAlignment="1">
      <alignment vertical="center" wrapText="1"/>
      <protection/>
    </xf>
    <xf numFmtId="38" fontId="23" fillId="0" borderId="0" xfId="61" applyNumberFormat="1" applyFont="1" applyAlignment="1">
      <alignment vertical="center" wrapText="1"/>
      <protection/>
    </xf>
    <xf numFmtId="0" fontId="24" fillId="0" borderId="0" xfId="61" applyFont="1" applyAlignment="1">
      <alignment vertical="center" wrapText="1"/>
      <protection/>
    </xf>
    <xf numFmtId="0" fontId="10" fillId="0" borderId="0" xfId="61" applyFont="1" applyAlignment="1">
      <alignment vertical="center" wrapText="1"/>
      <protection/>
    </xf>
    <xf numFmtId="0" fontId="12" fillId="0" borderId="0" xfId="61" applyFont="1">
      <alignment vertical="center"/>
      <protection/>
    </xf>
    <xf numFmtId="0" fontId="3" fillId="34" borderId="10" xfId="61" applyFont="1" applyFill="1" applyBorder="1" applyAlignment="1">
      <alignment horizontal="center" vertical="center"/>
      <protection/>
    </xf>
    <xf numFmtId="0" fontId="7" fillId="34" borderId="11" xfId="61" applyFont="1" applyFill="1" applyBorder="1" applyAlignment="1">
      <alignment horizontal="left" vertical="center" wrapText="1"/>
      <protection/>
    </xf>
    <xf numFmtId="49" fontId="4" fillId="34" borderId="11" xfId="61" applyNumberFormat="1" applyFont="1" applyFill="1" applyBorder="1" applyAlignment="1">
      <alignment horizontal="center" vertical="center"/>
      <protection/>
    </xf>
    <xf numFmtId="0" fontId="4" fillId="34" borderId="12" xfId="61" applyFont="1" applyFill="1" applyBorder="1" applyAlignment="1">
      <alignment horizontal="center" vertical="center" wrapText="1" shrinkToFit="1"/>
      <protection/>
    </xf>
    <xf numFmtId="0" fontId="4" fillId="34" borderId="13" xfId="61" applyFont="1" applyFill="1" applyBorder="1" applyAlignment="1">
      <alignment horizontal="center" vertical="center" wrapText="1"/>
      <protection/>
    </xf>
    <xf numFmtId="0" fontId="7" fillId="34" borderId="11" xfId="61" applyFont="1" applyFill="1" applyBorder="1" applyAlignment="1">
      <alignment horizontal="center" vertical="center" wrapText="1" shrinkToFit="1"/>
      <protection/>
    </xf>
    <xf numFmtId="0" fontId="4" fillId="34" borderId="14" xfId="61" applyFont="1" applyFill="1" applyBorder="1" applyAlignment="1">
      <alignment horizontal="center" vertical="center" wrapText="1"/>
      <protection/>
    </xf>
    <xf numFmtId="176" fontId="4" fillId="34" borderId="13" xfId="61" applyNumberFormat="1" applyFont="1" applyFill="1" applyBorder="1" applyAlignment="1">
      <alignment horizontal="right" vertical="center" shrinkToFit="1"/>
      <protection/>
    </xf>
    <xf numFmtId="0" fontId="4" fillId="34" borderId="13" xfId="61" applyFont="1" applyFill="1" applyBorder="1" applyAlignment="1">
      <alignment horizontal="center" vertical="center" shrinkToFit="1"/>
      <protection/>
    </xf>
    <xf numFmtId="176" fontId="4" fillId="34" borderId="13" xfId="61" applyNumberFormat="1" applyFont="1" applyFill="1" applyBorder="1" applyAlignment="1">
      <alignment horizontal="left" vertical="center" shrinkToFit="1"/>
      <protection/>
    </xf>
    <xf numFmtId="38" fontId="10" fillId="35" borderId="15" xfId="50" applyFont="1" applyFill="1" applyBorder="1" applyAlignment="1">
      <alignment horizontal="left" vertical="center" wrapText="1" shrinkToFit="1"/>
    </xf>
    <xf numFmtId="38" fontId="31" fillId="36" borderId="16" xfId="50" applyFont="1" applyFill="1" applyBorder="1" applyAlignment="1">
      <alignment horizontal="left" vertical="center" wrapText="1"/>
    </xf>
    <xf numFmtId="38" fontId="4" fillId="35" borderId="13" xfId="50" applyFont="1" applyFill="1" applyBorder="1" applyAlignment="1">
      <alignment horizontal="left" vertical="center" wrapText="1"/>
    </xf>
    <xf numFmtId="38" fontId="7" fillId="34" borderId="14" xfId="50" applyFont="1" applyFill="1" applyBorder="1" applyAlignment="1">
      <alignment horizontal="center" vertical="center" wrapText="1"/>
    </xf>
    <xf numFmtId="38" fontId="7" fillId="34" borderId="17" xfId="50" applyFont="1" applyFill="1" applyBorder="1" applyAlignment="1">
      <alignment horizontal="center" vertical="center" wrapText="1"/>
    </xf>
    <xf numFmtId="38" fontId="159" fillId="37" borderId="15" xfId="50" applyFont="1" applyFill="1" applyBorder="1" applyAlignment="1">
      <alignment horizontal="center" vertical="center" wrapText="1" shrinkToFit="1"/>
    </xf>
    <xf numFmtId="38" fontId="11" fillId="34" borderId="14" xfId="50" applyFont="1" applyFill="1" applyBorder="1" applyAlignment="1">
      <alignment horizontal="center" vertical="center" wrapText="1"/>
    </xf>
    <xf numFmtId="38" fontId="11" fillId="34" borderId="14" xfId="50" applyFont="1" applyFill="1" applyBorder="1" applyAlignment="1">
      <alignment horizontal="center" vertical="center" wrapText="1" shrinkToFit="1"/>
    </xf>
    <xf numFmtId="38" fontId="7" fillId="34" borderId="14" xfId="50" applyFont="1" applyFill="1" applyBorder="1" applyAlignment="1">
      <alignment horizontal="center" vertical="center" wrapText="1" shrinkToFit="1"/>
    </xf>
    <xf numFmtId="38" fontId="4" fillId="38" borderId="14" xfId="50" applyFont="1" applyFill="1" applyBorder="1" applyAlignment="1">
      <alignment horizontal="center" vertical="center" wrapText="1" shrinkToFit="1"/>
    </xf>
    <xf numFmtId="38" fontId="4" fillId="34" borderId="18" xfId="50" applyFont="1" applyFill="1" applyBorder="1" applyAlignment="1">
      <alignment horizontal="center" vertical="center" wrapText="1"/>
    </xf>
    <xf numFmtId="38" fontId="7" fillId="34" borderId="13" xfId="50" applyFont="1" applyFill="1" applyBorder="1" applyAlignment="1">
      <alignment horizontal="center" vertical="center" wrapText="1"/>
    </xf>
    <xf numFmtId="38" fontId="7" fillId="34" borderId="11" xfId="50" applyFont="1" applyFill="1" applyBorder="1" applyAlignment="1">
      <alignment horizontal="center" vertical="center" wrapText="1"/>
    </xf>
    <xf numFmtId="177" fontId="7" fillId="34" borderId="13" xfId="50" applyNumberFormat="1" applyFont="1" applyFill="1" applyBorder="1" applyAlignment="1">
      <alignment horizontal="center" vertical="center" wrapText="1"/>
    </xf>
    <xf numFmtId="38" fontId="32" fillId="39" borderId="19" xfId="50" applyFont="1" applyFill="1" applyBorder="1" applyAlignment="1">
      <alignment horizontal="center" vertical="center" wrapText="1"/>
    </xf>
    <xf numFmtId="38" fontId="7" fillId="34" borderId="20" xfId="50" applyFont="1" applyFill="1" applyBorder="1" applyAlignment="1">
      <alignment horizontal="center" vertical="center" wrapText="1"/>
    </xf>
    <xf numFmtId="38" fontId="4" fillId="34" borderId="14" xfId="50" applyFont="1" applyFill="1" applyBorder="1" applyAlignment="1">
      <alignment horizontal="center" vertical="center" shrinkToFit="1"/>
    </xf>
    <xf numFmtId="38" fontId="7" fillId="38" borderId="17" xfId="50" applyFont="1" applyFill="1" applyBorder="1" applyAlignment="1">
      <alignment horizontal="center" vertical="center" wrapText="1" shrinkToFit="1"/>
    </xf>
    <xf numFmtId="38" fontId="4" fillId="40" borderId="16" xfId="50" applyFont="1" applyFill="1" applyBorder="1" applyAlignment="1">
      <alignment horizontal="left" vertical="center" wrapText="1"/>
    </xf>
    <xf numFmtId="38" fontId="15" fillId="40" borderId="13" xfId="50" applyFont="1" applyFill="1" applyBorder="1" applyAlignment="1">
      <alignment horizontal="left" vertical="center" wrapText="1"/>
    </xf>
    <xf numFmtId="38" fontId="7" fillId="34" borderId="21" xfId="50" applyFont="1" applyFill="1" applyBorder="1" applyAlignment="1">
      <alignment horizontal="center" vertical="center" wrapText="1" shrinkToFit="1"/>
    </xf>
    <xf numFmtId="0" fontId="7" fillId="34" borderId="13" xfId="61" applyFont="1" applyFill="1" applyBorder="1" applyAlignment="1">
      <alignment horizontal="center" vertical="center" wrapText="1"/>
      <protection/>
    </xf>
    <xf numFmtId="0" fontId="4" fillId="34" borderId="11" xfId="61" applyFont="1" applyFill="1" applyBorder="1" applyAlignment="1">
      <alignment horizontal="center" vertical="center" wrapText="1"/>
      <protection/>
    </xf>
    <xf numFmtId="38" fontId="4" fillId="34" borderId="22" xfId="50" applyFont="1" applyFill="1" applyBorder="1" applyAlignment="1">
      <alignment horizontal="center" vertical="center" wrapText="1" shrinkToFit="1"/>
    </xf>
    <xf numFmtId="38" fontId="7" fillId="34" borderId="23" xfId="50" applyFont="1" applyFill="1" applyBorder="1" applyAlignment="1">
      <alignment horizontal="center" vertical="center" wrapText="1" shrinkToFit="1"/>
    </xf>
    <xf numFmtId="38" fontId="4" fillId="34" borderId="24" xfId="50" applyFont="1" applyFill="1" applyBorder="1" applyAlignment="1">
      <alignment horizontal="center" vertical="center" shrinkToFit="1"/>
    </xf>
    <xf numFmtId="38" fontId="33" fillId="35" borderId="25" xfId="50" applyFont="1" applyFill="1" applyBorder="1" applyAlignment="1">
      <alignment horizontal="left" vertical="center" wrapText="1"/>
    </xf>
    <xf numFmtId="38" fontId="7" fillId="34" borderId="26" xfId="50" applyFont="1" applyFill="1" applyBorder="1" applyAlignment="1">
      <alignment horizontal="center" vertical="center" wrapText="1"/>
    </xf>
    <xf numFmtId="38" fontId="160" fillId="41" borderId="27" xfId="50" applyFont="1" applyFill="1" applyBorder="1" applyAlignment="1">
      <alignment horizontal="center" vertical="center"/>
    </xf>
    <xf numFmtId="38" fontId="161" fillId="41" borderId="28" xfId="50" applyFont="1" applyFill="1" applyBorder="1" applyAlignment="1">
      <alignment horizontal="left" vertical="center" wrapText="1"/>
    </xf>
    <xf numFmtId="49" fontId="162" fillId="41" borderId="28" xfId="50" applyNumberFormat="1" applyFont="1" applyFill="1" applyBorder="1" applyAlignment="1">
      <alignment horizontal="center" vertical="center"/>
    </xf>
    <xf numFmtId="0" fontId="163" fillId="0" borderId="0" xfId="61" applyFont="1" applyAlignment="1">
      <alignment horizontal="center" vertical="center"/>
      <protection/>
    </xf>
    <xf numFmtId="0" fontId="164" fillId="41" borderId="29" xfId="61" applyFont="1" applyFill="1" applyBorder="1" applyAlignment="1">
      <alignment vertical="center" wrapText="1" shrinkToFit="1"/>
      <protection/>
    </xf>
    <xf numFmtId="0" fontId="165" fillId="41" borderId="30" xfId="61" applyFont="1" applyFill="1" applyBorder="1" applyAlignment="1">
      <alignment vertical="center" wrapText="1"/>
      <protection/>
    </xf>
    <xf numFmtId="0" fontId="162" fillId="41" borderId="28" xfId="61" applyFont="1" applyFill="1" applyBorder="1" applyAlignment="1">
      <alignment horizontal="center" vertical="center" shrinkToFit="1"/>
      <protection/>
    </xf>
    <xf numFmtId="0" fontId="162" fillId="41" borderId="30" xfId="61" applyFont="1" applyFill="1" applyBorder="1" applyAlignment="1">
      <alignment vertical="center" wrapText="1"/>
      <protection/>
    </xf>
    <xf numFmtId="0" fontId="166" fillId="42" borderId="31" xfId="61" applyFont="1" applyFill="1" applyBorder="1" applyAlignment="1">
      <alignment horizontal="center" vertical="center" shrinkToFit="1"/>
      <protection/>
    </xf>
    <xf numFmtId="176" fontId="162" fillId="41" borderId="27" xfId="61" applyNumberFormat="1" applyFont="1" applyFill="1" applyBorder="1" applyAlignment="1">
      <alignment horizontal="right" vertical="center" shrinkToFit="1"/>
      <protection/>
    </xf>
    <xf numFmtId="0" fontId="162" fillId="41" borderId="30" xfId="61" applyFont="1" applyFill="1" applyBorder="1" applyAlignment="1">
      <alignment horizontal="center" vertical="center" shrinkToFit="1"/>
      <protection/>
    </xf>
    <xf numFmtId="176" fontId="162" fillId="41" borderId="30" xfId="61" applyNumberFormat="1" applyFont="1" applyFill="1" applyBorder="1" applyAlignment="1">
      <alignment horizontal="left" vertical="center" shrinkToFit="1"/>
      <protection/>
    </xf>
    <xf numFmtId="177" fontId="9" fillId="41" borderId="32" xfId="50" applyNumberFormat="1" applyFont="1" applyFill="1" applyBorder="1" applyAlignment="1">
      <alignment vertical="center" shrinkToFit="1"/>
    </xf>
    <xf numFmtId="38" fontId="167" fillId="41" borderId="33" xfId="50" applyFont="1" applyFill="1" applyBorder="1" applyAlignment="1">
      <alignment vertical="center" shrinkToFit="1"/>
    </xf>
    <xf numFmtId="38" fontId="167" fillId="41" borderId="30" xfId="50" applyFont="1" applyFill="1" applyBorder="1" applyAlignment="1">
      <alignment vertical="center" shrinkToFit="1"/>
    </xf>
    <xf numFmtId="38" fontId="162" fillId="41" borderId="31" xfId="50" applyFont="1" applyFill="1" applyBorder="1" applyAlignment="1">
      <alignment vertical="center" shrinkToFit="1"/>
    </xf>
    <xf numFmtId="38" fontId="162" fillId="41" borderId="32" xfId="50" applyFont="1" applyFill="1" applyBorder="1" applyAlignment="1">
      <alignment vertical="center" shrinkToFit="1"/>
    </xf>
    <xf numFmtId="177" fontId="168" fillId="37" borderId="32" xfId="50" applyNumberFormat="1" applyFont="1" applyFill="1" applyBorder="1" applyAlignment="1">
      <alignment vertical="center" shrinkToFit="1"/>
    </xf>
    <xf numFmtId="176" fontId="169" fillId="41" borderId="31" xfId="50" applyNumberFormat="1" applyFont="1" applyFill="1" applyBorder="1" applyAlignment="1">
      <alignment horizontal="center" vertical="center" shrinkToFit="1"/>
    </xf>
    <xf numFmtId="38" fontId="162" fillId="41" borderId="31" xfId="50" applyFont="1" applyFill="1" applyBorder="1" applyAlignment="1">
      <alignment horizontal="center" vertical="center" shrinkToFit="1"/>
    </xf>
    <xf numFmtId="38" fontId="170" fillId="41" borderId="31" xfId="50" applyFont="1" applyFill="1" applyBorder="1" applyAlignment="1">
      <alignment horizontal="right" vertical="center" shrinkToFit="1"/>
    </xf>
    <xf numFmtId="38" fontId="170" fillId="41" borderId="34" xfId="50" applyFont="1" applyFill="1" applyBorder="1" applyAlignment="1">
      <alignment vertical="center" shrinkToFit="1"/>
    </xf>
    <xf numFmtId="38" fontId="162" fillId="41" borderId="30" xfId="50" applyFont="1" applyFill="1" applyBorder="1" applyAlignment="1">
      <alignment vertical="center" shrinkToFit="1"/>
    </xf>
    <xf numFmtId="38" fontId="171" fillId="41" borderId="28" xfId="50" applyFont="1" applyFill="1" applyBorder="1" applyAlignment="1">
      <alignment vertical="center" shrinkToFit="1"/>
    </xf>
    <xf numFmtId="177" fontId="171" fillId="41" borderId="30" xfId="50" applyNumberFormat="1" applyFont="1" applyFill="1" applyBorder="1" applyAlignment="1">
      <alignment vertical="center" shrinkToFit="1"/>
    </xf>
    <xf numFmtId="38" fontId="171" fillId="41" borderId="35" xfId="50" applyFont="1" applyFill="1" applyBorder="1" applyAlignment="1">
      <alignment vertical="center" shrinkToFit="1"/>
    </xf>
    <xf numFmtId="38" fontId="163" fillId="41" borderId="36" xfId="50" applyFont="1" applyFill="1" applyBorder="1" applyAlignment="1">
      <alignment vertical="center" shrinkToFit="1"/>
    </xf>
    <xf numFmtId="38" fontId="171" fillId="41" borderId="31" xfId="50" applyFont="1" applyFill="1" applyBorder="1" applyAlignment="1">
      <alignment vertical="center" shrinkToFit="1"/>
    </xf>
    <xf numFmtId="177" fontId="172" fillId="41" borderId="32" xfId="50" applyNumberFormat="1" applyFont="1" applyFill="1" applyBorder="1" applyAlignment="1">
      <alignment vertical="center" shrinkToFit="1"/>
    </xf>
    <xf numFmtId="38" fontId="163" fillId="41" borderId="33" xfId="50" applyFont="1" applyFill="1" applyBorder="1" applyAlignment="1">
      <alignment vertical="center" shrinkToFit="1"/>
    </xf>
    <xf numFmtId="38" fontId="163" fillId="41" borderId="30" xfId="50" applyFont="1" applyFill="1" applyBorder="1" applyAlignment="1">
      <alignment vertical="center" shrinkToFit="1"/>
    </xf>
    <xf numFmtId="38" fontId="171" fillId="41" borderId="37" xfId="50" applyFont="1" applyFill="1" applyBorder="1" applyAlignment="1">
      <alignment vertical="center" shrinkToFit="1"/>
    </xf>
    <xf numFmtId="38" fontId="171" fillId="41" borderId="30" xfId="50" applyFont="1" applyFill="1" applyBorder="1" applyAlignment="1">
      <alignment vertical="center" shrinkToFit="1"/>
    </xf>
    <xf numFmtId="0" fontId="173" fillId="41" borderId="30" xfId="61" applyFont="1" applyFill="1" applyBorder="1" applyAlignment="1">
      <alignment vertical="center" wrapText="1"/>
      <protection/>
    </xf>
    <xf numFmtId="0" fontId="171" fillId="41" borderId="28" xfId="61" applyFont="1" applyFill="1" applyBorder="1" applyAlignment="1">
      <alignment vertical="center" wrapText="1"/>
      <protection/>
    </xf>
    <xf numFmtId="0" fontId="174" fillId="0" borderId="0" xfId="61" applyFont="1">
      <alignment vertical="center"/>
      <protection/>
    </xf>
    <xf numFmtId="0" fontId="175" fillId="41" borderId="32" xfId="61" applyFont="1" applyFill="1" applyBorder="1" applyAlignment="1">
      <alignment vertical="center" shrinkToFit="1"/>
      <protection/>
    </xf>
    <xf numFmtId="49" fontId="175" fillId="41" borderId="38" xfId="61" applyNumberFormat="1" applyFont="1" applyFill="1" applyBorder="1" applyAlignment="1">
      <alignment horizontal="left" vertical="center" shrinkToFit="1"/>
      <protection/>
    </xf>
    <xf numFmtId="0" fontId="174" fillId="0" borderId="0" xfId="61" applyFont="1" applyAlignment="1">
      <alignment horizontal="center" vertical="center"/>
      <protection/>
    </xf>
    <xf numFmtId="0" fontId="163" fillId="0" borderId="0" xfId="61" applyFont="1">
      <alignment vertical="center"/>
      <protection/>
    </xf>
    <xf numFmtId="38" fontId="163" fillId="0" borderId="39" xfId="50" applyFont="1" applyBorder="1" applyAlignment="1">
      <alignment horizontal="right" vertical="center" shrinkToFit="1"/>
    </xf>
    <xf numFmtId="38" fontId="171" fillId="0" borderId="40" xfId="50" applyFont="1" applyBorder="1" applyAlignment="1">
      <alignment horizontal="center" vertical="center" shrinkToFit="1"/>
    </xf>
    <xf numFmtId="38" fontId="171" fillId="0" borderId="41" xfId="50" applyFont="1" applyBorder="1" applyAlignment="1">
      <alignment vertical="center" shrinkToFit="1"/>
    </xf>
    <xf numFmtId="38" fontId="176" fillId="0" borderId="42" xfId="50" applyFont="1" applyBorder="1" applyAlignment="1">
      <alignment vertical="center" shrinkToFit="1"/>
    </xf>
    <xf numFmtId="38" fontId="171" fillId="0" borderId="43" xfId="50" applyFont="1" applyBorder="1" applyAlignment="1">
      <alignment vertical="center" shrinkToFit="1"/>
    </xf>
    <xf numFmtId="38" fontId="160" fillId="41" borderId="44" xfId="50" applyFont="1" applyFill="1" applyBorder="1" applyAlignment="1">
      <alignment horizontal="center" vertical="center"/>
    </xf>
    <xf numFmtId="38" fontId="161" fillId="41" borderId="45" xfId="50" applyFont="1" applyFill="1" applyBorder="1" applyAlignment="1">
      <alignment horizontal="left" vertical="center" wrapText="1"/>
    </xf>
    <xf numFmtId="49" fontId="162" fillId="41" borderId="45" xfId="50" applyNumberFormat="1" applyFont="1" applyFill="1" applyBorder="1" applyAlignment="1">
      <alignment horizontal="center" vertical="center"/>
    </xf>
    <xf numFmtId="0" fontId="164" fillId="41" borderId="46" xfId="61" applyFont="1" applyFill="1" applyBorder="1" applyAlignment="1">
      <alignment vertical="center" wrapText="1" shrinkToFit="1"/>
      <protection/>
    </xf>
    <xf numFmtId="0" fontId="165" fillId="41" borderId="47" xfId="61" applyFont="1" applyFill="1" applyBorder="1" applyAlignment="1">
      <alignment vertical="center" wrapText="1"/>
      <protection/>
    </xf>
    <xf numFmtId="0" fontId="162" fillId="41" borderId="45" xfId="61" applyFont="1" applyFill="1" applyBorder="1" applyAlignment="1">
      <alignment horizontal="center" vertical="center" shrinkToFit="1"/>
      <protection/>
    </xf>
    <xf numFmtId="0" fontId="162" fillId="41" borderId="48" xfId="61" applyFont="1" applyFill="1" applyBorder="1" applyAlignment="1">
      <alignment vertical="center" wrapText="1"/>
      <protection/>
    </xf>
    <xf numFmtId="0" fontId="166" fillId="42" borderId="49" xfId="61" applyFont="1" applyFill="1" applyBorder="1" applyAlignment="1">
      <alignment horizontal="center" vertical="center" shrinkToFit="1"/>
      <protection/>
    </xf>
    <xf numFmtId="176" fontId="162" fillId="41" borderId="44" xfId="61" applyNumberFormat="1" applyFont="1" applyFill="1" applyBorder="1" applyAlignment="1">
      <alignment horizontal="right" vertical="center" shrinkToFit="1"/>
      <protection/>
    </xf>
    <xf numFmtId="0" fontId="162" fillId="41" borderId="48" xfId="61" applyFont="1" applyFill="1" applyBorder="1" applyAlignment="1">
      <alignment horizontal="center" vertical="center" shrinkToFit="1"/>
      <protection/>
    </xf>
    <xf numFmtId="176" fontId="162" fillId="41" borderId="48" xfId="61" applyNumberFormat="1" applyFont="1" applyFill="1" applyBorder="1" applyAlignment="1">
      <alignment horizontal="left" vertical="center" shrinkToFit="1"/>
      <protection/>
    </xf>
    <xf numFmtId="177" fontId="9" fillId="41" borderId="50" xfId="50" applyNumberFormat="1" applyFont="1" applyFill="1" applyBorder="1" applyAlignment="1">
      <alignment vertical="center" shrinkToFit="1"/>
    </xf>
    <xf numFmtId="38" fontId="167" fillId="41" borderId="51" xfId="50" applyFont="1" applyFill="1" applyBorder="1" applyAlignment="1">
      <alignment vertical="center" shrinkToFit="1"/>
    </xf>
    <xf numFmtId="38" fontId="167" fillId="41" borderId="48" xfId="50" applyFont="1" applyFill="1" applyBorder="1" applyAlignment="1">
      <alignment vertical="center" shrinkToFit="1"/>
    </xf>
    <xf numFmtId="38" fontId="162" fillId="41" borderId="49" xfId="50" applyFont="1" applyFill="1" applyBorder="1" applyAlignment="1">
      <alignment vertical="center" shrinkToFit="1"/>
    </xf>
    <xf numFmtId="38" fontId="162" fillId="41" borderId="50" xfId="50" applyFont="1" applyFill="1" applyBorder="1" applyAlignment="1">
      <alignment vertical="center" shrinkToFit="1"/>
    </xf>
    <xf numFmtId="177" fontId="168" fillId="37" borderId="50" xfId="50" applyNumberFormat="1" applyFont="1" applyFill="1" applyBorder="1" applyAlignment="1">
      <alignment vertical="center" shrinkToFit="1"/>
    </xf>
    <xf numFmtId="176" fontId="169" fillId="41" borderId="49" xfId="50" applyNumberFormat="1" applyFont="1" applyFill="1" applyBorder="1" applyAlignment="1">
      <alignment horizontal="center" vertical="center" shrinkToFit="1"/>
    </xf>
    <xf numFmtId="38" fontId="162" fillId="41" borderId="49" xfId="50" applyFont="1" applyFill="1" applyBorder="1" applyAlignment="1">
      <alignment horizontal="center" vertical="center" shrinkToFit="1"/>
    </xf>
    <xf numFmtId="38" fontId="170" fillId="41" borderId="49" xfId="50" applyFont="1" applyFill="1" applyBorder="1" applyAlignment="1">
      <alignment horizontal="right" vertical="center" shrinkToFit="1"/>
    </xf>
    <xf numFmtId="38" fontId="170" fillId="41" borderId="52" xfId="50" applyFont="1" applyFill="1" applyBorder="1" applyAlignment="1">
      <alignment vertical="center" shrinkToFit="1"/>
    </xf>
    <xf numFmtId="38" fontId="162" fillId="41" borderId="48" xfId="50" applyFont="1" applyFill="1" applyBorder="1" applyAlignment="1">
      <alignment vertical="center" shrinkToFit="1"/>
    </xf>
    <xf numFmtId="38" fontId="171" fillId="41" borderId="45" xfId="50" applyFont="1" applyFill="1" applyBorder="1" applyAlignment="1">
      <alignment vertical="center" shrinkToFit="1"/>
    </xf>
    <xf numFmtId="177" fontId="171" fillId="41" borderId="48" xfId="50" applyNumberFormat="1" applyFont="1" applyFill="1" applyBorder="1" applyAlignment="1">
      <alignment vertical="center" shrinkToFit="1"/>
    </xf>
    <xf numFmtId="38" fontId="171" fillId="41" borderId="53" xfId="50" applyFont="1" applyFill="1" applyBorder="1" applyAlignment="1">
      <alignment vertical="center" shrinkToFit="1"/>
    </xf>
    <xf numFmtId="38" fontId="163" fillId="41" borderId="54" xfId="50" applyFont="1" applyFill="1" applyBorder="1" applyAlignment="1">
      <alignment vertical="center" shrinkToFit="1"/>
    </xf>
    <xf numFmtId="38" fontId="171" fillId="41" borderId="49" xfId="50" applyFont="1" applyFill="1" applyBorder="1" applyAlignment="1">
      <alignment vertical="center" shrinkToFit="1"/>
    </xf>
    <xf numFmtId="177" fontId="172" fillId="41" borderId="50" xfId="50" applyNumberFormat="1" applyFont="1" applyFill="1" applyBorder="1" applyAlignment="1">
      <alignment vertical="center" shrinkToFit="1"/>
    </xf>
    <xf numFmtId="38" fontId="163" fillId="41" borderId="51" xfId="50" applyFont="1" applyFill="1" applyBorder="1" applyAlignment="1">
      <alignment vertical="center" shrinkToFit="1"/>
    </xf>
    <xf numFmtId="38" fontId="163" fillId="41" borderId="48" xfId="50" applyFont="1" applyFill="1" applyBorder="1" applyAlignment="1">
      <alignment vertical="center" shrinkToFit="1"/>
    </xf>
    <xf numFmtId="38" fontId="171" fillId="41" borderId="55" xfId="50" applyFont="1" applyFill="1" applyBorder="1" applyAlignment="1">
      <alignment vertical="center" shrinkToFit="1"/>
    </xf>
    <xf numFmtId="38" fontId="171" fillId="41" borderId="48" xfId="50" applyFont="1" applyFill="1" applyBorder="1" applyAlignment="1">
      <alignment vertical="center" shrinkToFit="1"/>
    </xf>
    <xf numFmtId="0" fontId="173" fillId="41" borderId="48" xfId="61" applyFont="1" applyFill="1" applyBorder="1" applyAlignment="1">
      <alignment vertical="center" wrapText="1"/>
      <protection/>
    </xf>
    <xf numFmtId="0" fontId="171" fillId="41" borderId="45" xfId="61" applyFont="1" applyFill="1" applyBorder="1" applyAlignment="1">
      <alignment vertical="center" wrapText="1"/>
      <protection/>
    </xf>
    <xf numFmtId="0" fontId="175" fillId="41" borderId="50" xfId="61" applyFont="1" applyFill="1" applyBorder="1" applyAlignment="1">
      <alignment vertical="center" shrinkToFit="1"/>
      <protection/>
    </xf>
    <xf numFmtId="49" fontId="175" fillId="41" borderId="56" xfId="61" applyNumberFormat="1" applyFont="1" applyFill="1" applyBorder="1" applyAlignment="1">
      <alignment horizontal="left" vertical="center" shrinkToFit="1"/>
      <protection/>
    </xf>
    <xf numFmtId="0" fontId="161" fillId="41" borderId="57" xfId="61" applyFont="1" applyFill="1" applyBorder="1" applyAlignment="1">
      <alignment horizontal="left" vertical="center" wrapText="1"/>
      <protection/>
    </xf>
    <xf numFmtId="0" fontId="165" fillId="41" borderId="48" xfId="61" applyFont="1" applyFill="1" applyBorder="1" applyAlignment="1">
      <alignment vertical="center" wrapText="1"/>
      <protection/>
    </xf>
    <xf numFmtId="176" fontId="162" fillId="41" borderId="58" xfId="61" applyNumberFormat="1" applyFont="1" applyFill="1" applyBorder="1" applyAlignment="1">
      <alignment horizontal="left" vertical="center" shrinkToFit="1"/>
      <protection/>
    </xf>
    <xf numFmtId="38" fontId="170" fillId="41" borderId="59" xfId="50" applyFont="1" applyFill="1" applyBorder="1" applyAlignment="1">
      <alignment vertical="center" shrinkToFit="1"/>
    </xf>
    <xf numFmtId="38" fontId="163" fillId="0" borderId="49" xfId="50" applyFont="1" applyBorder="1" applyAlignment="1">
      <alignment horizontal="right" vertical="center" shrinkToFit="1"/>
    </xf>
    <xf numFmtId="38" fontId="171" fillId="0" borderId="48" xfId="50" applyFont="1" applyBorder="1" applyAlignment="1">
      <alignment horizontal="center" vertical="center" shrinkToFit="1"/>
    </xf>
    <xf numFmtId="38" fontId="171" fillId="0" borderId="60" xfId="50" applyFont="1" applyBorder="1" applyAlignment="1">
      <alignment vertical="center" shrinkToFit="1"/>
    </xf>
    <xf numFmtId="38" fontId="176" fillId="0" borderId="51" xfId="50" applyFont="1" applyBorder="1" applyAlignment="1">
      <alignment vertical="center" shrinkToFit="1"/>
    </xf>
    <xf numFmtId="38" fontId="171" fillId="0" borderId="61" xfId="50" applyFont="1" applyBorder="1" applyAlignment="1">
      <alignment vertical="center" shrinkToFit="1"/>
    </xf>
    <xf numFmtId="0" fontId="162" fillId="41" borderId="62" xfId="61" applyFont="1" applyFill="1" applyBorder="1" applyAlignment="1">
      <alignment horizontal="center" vertical="center" shrinkToFit="1"/>
      <protection/>
    </xf>
    <xf numFmtId="176" fontId="162" fillId="41" borderId="62" xfId="61" applyNumberFormat="1" applyFont="1" applyFill="1" applyBorder="1" applyAlignment="1">
      <alignment horizontal="left" vertical="center" shrinkToFit="1"/>
      <protection/>
    </xf>
    <xf numFmtId="38" fontId="163" fillId="41" borderId="63" xfId="50" applyFont="1" applyFill="1" applyBorder="1" applyAlignment="1">
      <alignment vertical="center" shrinkToFit="1"/>
    </xf>
    <xf numFmtId="49" fontId="175" fillId="41" borderId="64" xfId="61" applyNumberFormat="1" applyFont="1" applyFill="1" applyBorder="1" applyAlignment="1">
      <alignment horizontal="left" vertical="center" shrinkToFit="1"/>
      <protection/>
    </xf>
    <xf numFmtId="38" fontId="10" fillId="0" borderId="44" xfId="50" applyFont="1" applyBorder="1" applyAlignment="1">
      <alignment horizontal="center" vertical="center"/>
    </xf>
    <xf numFmtId="0" fontId="7" fillId="0" borderId="57" xfId="61" applyFont="1" applyBorder="1" applyAlignment="1">
      <alignment horizontal="left" vertical="center" wrapText="1"/>
      <protection/>
    </xf>
    <xf numFmtId="49" fontId="4" fillId="0" borderId="45" xfId="50" applyNumberFormat="1" applyFont="1" applyBorder="1" applyAlignment="1">
      <alignment horizontal="center" vertical="center"/>
    </xf>
    <xf numFmtId="0" fontId="34" fillId="0" borderId="0" xfId="61" applyFont="1" applyAlignment="1">
      <alignment horizontal="center" vertical="center"/>
      <protection/>
    </xf>
    <xf numFmtId="0" fontId="11" fillId="0" borderId="46" xfId="61" applyFont="1" applyBorder="1" applyAlignment="1">
      <alignment vertical="center" wrapText="1" shrinkToFit="1"/>
      <protection/>
    </xf>
    <xf numFmtId="0" fontId="20" fillId="0" borderId="48" xfId="61" applyFont="1" applyBorder="1" applyAlignment="1">
      <alignment vertical="center" wrapText="1"/>
      <protection/>
    </xf>
    <xf numFmtId="0" fontId="4" fillId="0" borderId="45" xfId="61" applyFont="1" applyBorder="1" applyAlignment="1">
      <alignment horizontal="center" vertical="center" shrinkToFit="1"/>
      <protection/>
    </xf>
    <xf numFmtId="0" fontId="4" fillId="0" borderId="48" xfId="61" applyFont="1" applyBorder="1" applyAlignment="1">
      <alignment vertical="center" wrapText="1"/>
      <protection/>
    </xf>
    <xf numFmtId="179" fontId="4" fillId="0" borderId="44" xfId="61" applyNumberFormat="1" applyFont="1" applyBorder="1" applyAlignment="1">
      <alignment horizontal="right" vertical="center" shrinkToFit="1"/>
      <protection/>
    </xf>
    <xf numFmtId="0" fontId="4" fillId="0" borderId="48" xfId="61" applyFont="1" applyBorder="1" applyAlignment="1">
      <alignment horizontal="center" vertical="center" shrinkToFit="1"/>
      <protection/>
    </xf>
    <xf numFmtId="176" fontId="4" fillId="0" borderId="48" xfId="61" applyNumberFormat="1" applyFont="1" applyBorder="1" applyAlignment="1">
      <alignment horizontal="left" vertical="center" shrinkToFit="1"/>
      <protection/>
    </xf>
    <xf numFmtId="177" fontId="9" fillId="0" borderId="50" xfId="50" applyNumberFormat="1" applyFont="1" applyBorder="1" applyAlignment="1">
      <alignment vertical="center" shrinkToFit="1"/>
    </xf>
    <xf numFmtId="38" fontId="27" fillId="0" borderId="51" xfId="50" applyFont="1" applyBorder="1" applyAlignment="1">
      <alignment vertical="center" shrinkToFit="1"/>
    </xf>
    <xf numFmtId="38" fontId="27" fillId="0" borderId="48" xfId="50" applyFont="1" applyBorder="1" applyAlignment="1">
      <alignment vertical="center" shrinkToFit="1"/>
    </xf>
    <xf numFmtId="38" fontId="4" fillId="0" borderId="49" xfId="50" applyFont="1" applyBorder="1" applyAlignment="1">
      <alignment vertical="center" shrinkToFit="1"/>
    </xf>
    <xf numFmtId="38" fontId="4" fillId="0" borderId="50" xfId="50" applyFont="1" applyBorder="1" applyAlignment="1">
      <alignment vertical="center" shrinkToFit="1"/>
    </xf>
    <xf numFmtId="176" fontId="28" fillId="0" borderId="49" xfId="50" applyNumberFormat="1" applyFont="1" applyBorder="1" applyAlignment="1">
      <alignment horizontal="center" vertical="center" shrinkToFit="1"/>
    </xf>
    <xf numFmtId="38" fontId="4" fillId="0" borderId="49" xfId="50" applyFont="1" applyBorder="1" applyAlignment="1">
      <alignment horizontal="center" vertical="center" shrinkToFit="1"/>
    </xf>
    <xf numFmtId="38" fontId="0" fillId="0" borderId="49" xfId="50" applyBorder="1" applyAlignment="1">
      <alignment horizontal="right" vertical="center" shrinkToFit="1"/>
    </xf>
    <xf numFmtId="38" fontId="0" fillId="0" borderId="59" xfId="50" applyBorder="1" applyAlignment="1">
      <alignment vertical="center" shrinkToFit="1"/>
    </xf>
    <xf numFmtId="38" fontId="4" fillId="0" borderId="48" xfId="50" applyFont="1" applyBorder="1" applyAlignment="1">
      <alignment vertical="center" shrinkToFit="1"/>
    </xf>
    <xf numFmtId="38" fontId="4" fillId="0" borderId="45" xfId="50" applyFont="1" applyBorder="1" applyAlignment="1">
      <alignment vertical="center" shrinkToFit="1"/>
    </xf>
    <xf numFmtId="177" fontId="4" fillId="0" borderId="48" xfId="50" applyNumberFormat="1" applyFont="1" applyBorder="1" applyAlignment="1">
      <alignment vertical="center" shrinkToFit="1"/>
    </xf>
    <xf numFmtId="38" fontId="4" fillId="0" borderId="53" xfId="50" applyFont="1" applyBorder="1" applyAlignment="1">
      <alignment vertical="center" shrinkToFit="1"/>
    </xf>
    <xf numFmtId="38" fontId="0" fillId="0" borderId="54" xfId="50" applyBorder="1" applyAlignment="1">
      <alignment vertical="center" shrinkToFit="1"/>
    </xf>
    <xf numFmtId="177" fontId="6" fillId="43" borderId="50" xfId="50" applyNumberFormat="1" applyFont="1" applyFill="1" applyBorder="1" applyAlignment="1">
      <alignment vertical="center" shrinkToFit="1"/>
    </xf>
    <xf numFmtId="38" fontId="0" fillId="0" borderId="51" xfId="50" applyBorder="1" applyAlignment="1">
      <alignment vertical="center" shrinkToFit="1"/>
    </xf>
    <xf numFmtId="38" fontId="0" fillId="0" borderId="48" xfId="50" applyBorder="1" applyAlignment="1">
      <alignment vertical="center" shrinkToFit="1"/>
    </xf>
    <xf numFmtId="38" fontId="4" fillId="0" borderId="55" xfId="50" applyFont="1" applyBorder="1" applyAlignment="1">
      <alignment vertical="center" shrinkToFit="1"/>
    </xf>
    <xf numFmtId="0" fontId="7" fillId="0" borderId="48" xfId="61" applyFont="1" applyBorder="1" applyAlignment="1">
      <alignment vertical="center" wrapText="1"/>
      <protection/>
    </xf>
    <xf numFmtId="0" fontId="4" fillId="0" borderId="45" xfId="61" applyFont="1" applyBorder="1" applyAlignment="1">
      <alignment vertical="center" wrapText="1"/>
      <protection/>
    </xf>
    <xf numFmtId="0" fontId="9" fillId="0" borderId="50" xfId="61" applyFont="1" applyBorder="1" applyAlignment="1">
      <alignment vertical="center" shrinkToFit="1"/>
      <protection/>
    </xf>
    <xf numFmtId="49" fontId="9" fillId="0" borderId="56" xfId="61" applyNumberFormat="1" applyFont="1" applyBorder="1" applyAlignment="1">
      <alignment horizontal="left" vertical="center" shrinkToFit="1"/>
      <protection/>
    </xf>
    <xf numFmtId="0" fontId="6" fillId="0" borderId="0" xfId="61" applyFont="1" applyAlignment="1">
      <alignment horizontal="center" vertical="center"/>
      <protection/>
    </xf>
    <xf numFmtId="38" fontId="4" fillId="0" borderId="48" xfId="50" applyFont="1" applyBorder="1" applyAlignment="1">
      <alignment horizontal="center" vertical="center" shrinkToFit="1"/>
    </xf>
    <xf numFmtId="38" fontId="4" fillId="0" borderId="60" xfId="50" applyFont="1" applyBorder="1" applyAlignment="1">
      <alignment vertical="center" shrinkToFit="1"/>
    </xf>
    <xf numFmtId="38" fontId="35" fillId="0" borderId="51" xfId="50" applyFont="1" applyBorder="1" applyAlignment="1">
      <alignment vertical="center" shrinkToFit="1"/>
    </xf>
    <xf numFmtId="38" fontId="4" fillId="0" borderId="61" xfId="50" applyFont="1" applyBorder="1" applyAlignment="1">
      <alignment vertical="center" shrinkToFit="1"/>
    </xf>
    <xf numFmtId="0" fontId="3" fillId="0" borderId="44" xfId="61" applyFont="1" applyBorder="1" applyAlignment="1">
      <alignment horizontal="center" vertical="center"/>
      <protection/>
    </xf>
    <xf numFmtId="49" fontId="4" fillId="0" borderId="45" xfId="61" applyNumberFormat="1" applyFont="1" applyBorder="1" applyAlignment="1">
      <alignment horizontal="center" vertical="center"/>
      <protection/>
    </xf>
    <xf numFmtId="0" fontId="4" fillId="42" borderId="48" xfId="61" applyFont="1" applyFill="1" applyBorder="1" applyAlignment="1">
      <alignment vertical="center" wrapText="1"/>
      <protection/>
    </xf>
    <xf numFmtId="176" fontId="4" fillId="0" borderId="44" xfId="61" applyNumberFormat="1" applyFont="1" applyBorder="1" applyAlignment="1">
      <alignment horizontal="right" vertical="center" shrinkToFit="1"/>
      <protection/>
    </xf>
    <xf numFmtId="38" fontId="177" fillId="42" borderId="48" xfId="50" applyFont="1" applyFill="1" applyBorder="1" applyAlignment="1">
      <alignment vertical="center" shrinkToFit="1"/>
    </xf>
    <xf numFmtId="176" fontId="36" fillId="0" borderId="49" xfId="50" applyNumberFormat="1" applyFont="1" applyBorder="1" applyAlignment="1">
      <alignment horizontal="center" vertical="center" shrinkToFit="1"/>
    </xf>
    <xf numFmtId="0" fontId="10" fillId="0" borderId="45" xfId="61" applyFont="1" applyBorder="1" applyAlignment="1">
      <alignment vertical="center" wrapText="1"/>
      <protection/>
    </xf>
    <xf numFmtId="0" fontId="19" fillId="0" borderId="48" xfId="61" applyFont="1" applyBorder="1" applyAlignment="1">
      <alignment vertical="center" wrapText="1"/>
      <protection/>
    </xf>
    <xf numFmtId="0" fontId="178" fillId="0" borderId="44" xfId="61" applyFont="1" applyBorder="1" applyAlignment="1">
      <alignment horizontal="center" vertical="center"/>
      <protection/>
    </xf>
    <xf numFmtId="0" fontId="179" fillId="0" borderId="0" xfId="61" applyFont="1" applyAlignment="1">
      <alignment horizontal="center" vertical="center"/>
      <protection/>
    </xf>
    <xf numFmtId="38" fontId="27" fillId="42" borderId="48" xfId="50" applyFont="1" applyFill="1" applyBorder="1" applyAlignment="1">
      <alignment vertical="center" shrinkToFit="1"/>
    </xf>
    <xf numFmtId="177" fontId="33" fillId="0" borderId="48" xfId="50" applyNumberFormat="1" applyFont="1" applyBorder="1" applyAlignment="1">
      <alignment vertical="center" shrinkToFit="1"/>
    </xf>
    <xf numFmtId="38" fontId="179" fillId="0" borderId="54" xfId="50" applyFont="1" applyBorder="1" applyAlignment="1">
      <alignment vertical="center" shrinkToFit="1"/>
    </xf>
    <xf numFmtId="38" fontId="180" fillId="0" borderId="49" xfId="50" applyFont="1" applyBorder="1" applyAlignment="1">
      <alignment vertical="center" shrinkToFit="1"/>
    </xf>
    <xf numFmtId="38" fontId="179" fillId="0" borderId="51" xfId="50" applyFont="1" applyBorder="1" applyAlignment="1">
      <alignment vertical="center" shrinkToFit="1"/>
    </xf>
    <xf numFmtId="38" fontId="179" fillId="0" borderId="48" xfId="50" applyFont="1" applyBorder="1" applyAlignment="1">
      <alignment vertical="center" shrinkToFit="1"/>
    </xf>
    <xf numFmtId="38" fontId="180" fillId="0" borderId="55" xfId="50" applyFont="1" applyBorder="1" applyAlignment="1">
      <alignment vertical="center" shrinkToFit="1"/>
    </xf>
    <xf numFmtId="38" fontId="180" fillId="0" borderId="48" xfId="50" applyFont="1" applyBorder="1" applyAlignment="1">
      <alignment vertical="center" shrinkToFit="1"/>
    </xf>
    <xf numFmtId="177" fontId="180" fillId="0" borderId="49" xfId="50" applyNumberFormat="1" applyFont="1" applyBorder="1" applyAlignment="1">
      <alignment vertical="center" shrinkToFit="1"/>
    </xf>
    <xf numFmtId="0" fontId="181" fillId="0" borderId="48" xfId="61" applyFont="1" applyBorder="1" applyAlignment="1">
      <alignment vertical="center" wrapText="1"/>
      <protection/>
    </xf>
    <xf numFmtId="0" fontId="182" fillId="0" borderId="0" xfId="61" applyFont="1">
      <alignment vertical="center"/>
      <protection/>
    </xf>
    <xf numFmtId="0" fontId="182" fillId="0" borderId="0" xfId="61" applyFont="1" applyAlignment="1">
      <alignment horizontal="center" vertical="center"/>
      <protection/>
    </xf>
    <xf numFmtId="0" fontId="179" fillId="0" borderId="0" xfId="61" applyFont="1">
      <alignment vertical="center"/>
      <protection/>
    </xf>
    <xf numFmtId="38" fontId="179" fillId="0" borderId="65" xfId="50" applyFont="1" applyBorder="1" applyAlignment="1">
      <alignment horizontal="right" vertical="center" shrinkToFit="1"/>
    </xf>
    <xf numFmtId="38" fontId="180" fillId="0" borderId="48" xfId="50" applyFont="1" applyBorder="1" applyAlignment="1">
      <alignment horizontal="center" vertical="center" shrinkToFit="1"/>
    </xf>
    <xf numFmtId="38" fontId="180" fillId="0" borderId="60" xfId="50" applyFont="1" applyBorder="1" applyAlignment="1">
      <alignment vertical="center" shrinkToFit="1"/>
    </xf>
    <xf numFmtId="38" fontId="183" fillId="0" borderId="51" xfId="50" applyFont="1" applyBorder="1" applyAlignment="1">
      <alignment vertical="center" shrinkToFit="1"/>
    </xf>
    <xf numFmtId="38" fontId="180" fillId="0" borderId="61" xfId="50" applyFont="1" applyBorder="1" applyAlignment="1">
      <alignment vertical="center" shrinkToFit="1"/>
    </xf>
    <xf numFmtId="0" fontId="181" fillId="0" borderId="57" xfId="61" applyFont="1" applyBorder="1" applyAlignment="1">
      <alignment horizontal="left" vertical="center" wrapText="1"/>
      <protection/>
    </xf>
    <xf numFmtId="49" fontId="180" fillId="0" borderId="45" xfId="61" applyNumberFormat="1" applyFont="1" applyBorder="1" applyAlignment="1">
      <alignment horizontal="center" vertical="center"/>
      <protection/>
    </xf>
    <xf numFmtId="0" fontId="184" fillId="0" borderId="46" xfId="61" applyFont="1" applyBorder="1" applyAlignment="1">
      <alignment vertical="center" wrapText="1" shrinkToFit="1"/>
      <protection/>
    </xf>
    <xf numFmtId="0" fontId="185" fillId="0" borderId="48" xfId="61" applyFont="1" applyBorder="1" applyAlignment="1">
      <alignment vertical="center" wrapText="1"/>
      <protection/>
    </xf>
    <xf numFmtId="0" fontId="180" fillId="0" borderId="45" xfId="61" applyFont="1" applyBorder="1" applyAlignment="1">
      <alignment horizontal="center" vertical="center" shrinkToFit="1"/>
      <protection/>
    </xf>
    <xf numFmtId="0" fontId="180" fillId="44" borderId="48" xfId="61" applyFont="1" applyFill="1" applyBorder="1" applyAlignment="1">
      <alignment vertical="center" wrapText="1"/>
      <protection/>
    </xf>
    <xf numFmtId="0" fontId="186" fillId="42" borderId="49" xfId="61" applyFont="1" applyFill="1" applyBorder="1" applyAlignment="1">
      <alignment horizontal="center" vertical="center" shrinkToFit="1"/>
      <protection/>
    </xf>
    <xf numFmtId="176" fontId="180" fillId="0" borderId="44" xfId="61" applyNumberFormat="1" applyFont="1" applyBorder="1" applyAlignment="1">
      <alignment horizontal="right" vertical="center" shrinkToFit="1"/>
      <protection/>
    </xf>
    <xf numFmtId="0" fontId="180" fillId="0" borderId="48" xfId="61" applyFont="1" applyBorder="1" applyAlignment="1">
      <alignment horizontal="center" vertical="center" shrinkToFit="1"/>
      <protection/>
    </xf>
    <xf numFmtId="176" fontId="180" fillId="0" borderId="48" xfId="61" applyNumberFormat="1" applyFont="1" applyBorder="1" applyAlignment="1">
      <alignment horizontal="left" vertical="center" shrinkToFit="1"/>
      <protection/>
    </xf>
    <xf numFmtId="177" fontId="187" fillId="0" borderId="50" xfId="50" applyNumberFormat="1" applyFont="1" applyBorder="1" applyAlignment="1">
      <alignment vertical="center" shrinkToFit="1"/>
    </xf>
    <xf numFmtId="38" fontId="183" fillId="0" borderId="48" xfId="50" applyFont="1" applyBorder="1" applyAlignment="1">
      <alignment vertical="center" shrinkToFit="1"/>
    </xf>
    <xf numFmtId="38" fontId="180" fillId="0" borderId="50" xfId="50" applyFont="1" applyBorder="1" applyAlignment="1">
      <alignment vertical="center" shrinkToFit="1"/>
    </xf>
    <xf numFmtId="177" fontId="179" fillId="37" borderId="50" xfId="50" applyNumberFormat="1" applyFont="1" applyFill="1" applyBorder="1" applyAlignment="1">
      <alignment vertical="center" shrinkToFit="1"/>
    </xf>
    <xf numFmtId="176" fontId="188" fillId="0" borderId="49" xfId="50" applyNumberFormat="1" applyFont="1" applyBorder="1" applyAlignment="1">
      <alignment horizontal="center" vertical="center" shrinkToFit="1"/>
    </xf>
    <xf numFmtId="38" fontId="180" fillId="0" borderId="49" xfId="50" applyFont="1" applyBorder="1" applyAlignment="1">
      <alignment horizontal="center" vertical="center" shrinkToFit="1"/>
    </xf>
    <xf numFmtId="38" fontId="179" fillId="0" borderId="49" xfId="50" applyFont="1" applyBorder="1" applyAlignment="1">
      <alignment horizontal="right" vertical="center" shrinkToFit="1"/>
    </xf>
    <xf numFmtId="38" fontId="179" fillId="0" borderId="59" xfId="50" applyFont="1" applyBorder="1" applyAlignment="1">
      <alignment vertical="center" shrinkToFit="1"/>
    </xf>
    <xf numFmtId="38" fontId="180" fillId="0" borderId="45" xfId="50" applyFont="1" applyBorder="1" applyAlignment="1">
      <alignment vertical="center" shrinkToFit="1"/>
    </xf>
    <xf numFmtId="177" fontId="180" fillId="0" borderId="48" xfId="50" applyNumberFormat="1" applyFont="1" applyBorder="1" applyAlignment="1">
      <alignment vertical="center" shrinkToFit="1"/>
    </xf>
    <xf numFmtId="38" fontId="180" fillId="0" borderId="53" xfId="50" applyFont="1" applyBorder="1" applyAlignment="1">
      <alignment vertical="center" shrinkToFit="1"/>
    </xf>
    <xf numFmtId="177" fontId="182" fillId="43" borderId="50" xfId="50" applyNumberFormat="1" applyFont="1" applyFill="1" applyBorder="1" applyAlignment="1">
      <alignment vertical="center" shrinkToFit="1"/>
    </xf>
    <xf numFmtId="0" fontId="189" fillId="0" borderId="45" xfId="61" applyFont="1" applyBorder="1" applyAlignment="1">
      <alignment vertical="center" wrapText="1"/>
      <protection/>
    </xf>
    <xf numFmtId="0" fontId="187" fillId="0" borderId="50" xfId="61" applyFont="1" applyBorder="1" applyAlignment="1">
      <alignment vertical="center" shrinkToFit="1"/>
      <protection/>
    </xf>
    <xf numFmtId="49" fontId="187" fillId="0" borderId="56" xfId="61" applyNumberFormat="1" applyFont="1" applyBorder="1" applyAlignment="1">
      <alignment horizontal="left" vertical="center" shrinkToFit="1"/>
      <protection/>
    </xf>
    <xf numFmtId="0" fontId="7" fillId="0" borderId="45" xfId="61" applyFont="1" applyBorder="1" applyAlignment="1">
      <alignment horizontal="left" vertical="center" wrapText="1"/>
      <protection/>
    </xf>
    <xf numFmtId="0" fontId="4" fillId="42" borderId="44" xfId="61" applyFont="1" applyFill="1" applyBorder="1" applyAlignment="1">
      <alignment vertical="center" wrapText="1"/>
      <protection/>
    </xf>
    <xf numFmtId="38" fontId="4" fillId="0" borderId="44" xfId="50" applyFont="1" applyBorder="1" applyAlignment="1">
      <alignment vertical="center" shrinkToFit="1"/>
    </xf>
    <xf numFmtId="177" fontId="4" fillId="0" borderId="66" xfId="50" applyNumberFormat="1" applyFont="1" applyBorder="1" applyAlignment="1">
      <alignment vertical="center" shrinkToFit="1"/>
    </xf>
    <xf numFmtId="38" fontId="7" fillId="0" borderId="48" xfId="61" applyNumberFormat="1" applyFont="1" applyBorder="1" applyAlignment="1">
      <alignment vertical="center" wrapText="1"/>
      <protection/>
    </xf>
    <xf numFmtId="38" fontId="10" fillId="0" borderId="45" xfId="61" applyNumberFormat="1" applyFont="1" applyBorder="1" applyAlignment="1">
      <alignment vertical="center" wrapText="1"/>
      <protection/>
    </xf>
    <xf numFmtId="0" fontId="4" fillId="0" borderId="44" xfId="61" applyFont="1" applyBorder="1" applyAlignment="1">
      <alignment vertical="center" wrapText="1"/>
      <protection/>
    </xf>
    <xf numFmtId="176" fontId="37" fillId="0" borderId="49" xfId="50" applyNumberFormat="1" applyFont="1" applyBorder="1" applyAlignment="1">
      <alignment horizontal="center" vertical="center" shrinkToFit="1"/>
    </xf>
    <xf numFmtId="38" fontId="181" fillId="0" borderId="45" xfId="61" applyNumberFormat="1" applyFont="1" applyBorder="1" applyAlignment="1">
      <alignment horizontal="left" vertical="center" wrapText="1"/>
      <protection/>
    </xf>
    <xf numFmtId="0" fontId="180" fillId="0" borderId="48" xfId="61" applyFont="1" applyBorder="1" applyAlignment="1">
      <alignment vertical="center" wrapText="1"/>
      <protection/>
    </xf>
    <xf numFmtId="176" fontId="190" fillId="0" borderId="49" xfId="50" applyNumberFormat="1" applyFont="1" applyBorder="1" applyAlignment="1">
      <alignment horizontal="center" vertical="center" shrinkToFit="1"/>
    </xf>
    <xf numFmtId="177" fontId="182" fillId="43" borderId="67" xfId="50" applyNumberFormat="1" applyFont="1" applyFill="1" applyBorder="1" applyAlignment="1">
      <alignment vertical="center" shrinkToFit="1"/>
    </xf>
    <xf numFmtId="38" fontId="179" fillId="0" borderId="68" xfId="50" applyFont="1" applyBorder="1" applyAlignment="1">
      <alignment vertical="center" shrinkToFit="1"/>
    </xf>
    <xf numFmtId="38" fontId="179" fillId="0" borderId="69" xfId="50" applyFont="1" applyBorder="1" applyAlignment="1">
      <alignment vertical="center" shrinkToFit="1"/>
    </xf>
    <xf numFmtId="177" fontId="4" fillId="0" borderId="45" xfId="61" applyNumberFormat="1" applyFont="1" applyBorder="1" applyAlignment="1">
      <alignment vertical="center" wrapText="1"/>
      <protection/>
    </xf>
    <xf numFmtId="0" fontId="3" fillId="0" borderId="70" xfId="61" applyFont="1" applyBorder="1" applyAlignment="1">
      <alignment horizontal="center" vertical="center"/>
      <protection/>
    </xf>
    <xf numFmtId="38" fontId="7" fillId="0" borderId="71" xfId="50" applyFont="1" applyBorder="1" applyAlignment="1">
      <alignment horizontal="left" vertical="center" wrapText="1"/>
    </xf>
    <xf numFmtId="49" fontId="4" fillId="0" borderId="71" xfId="61" applyNumberFormat="1" applyFont="1" applyBorder="1" applyAlignment="1">
      <alignment horizontal="center" vertical="center"/>
      <protection/>
    </xf>
    <xf numFmtId="0" fontId="11" fillId="0" borderId="72" xfId="61" applyFont="1" applyBorder="1" applyAlignment="1">
      <alignment vertical="center" wrapText="1" shrinkToFit="1"/>
      <protection/>
    </xf>
    <xf numFmtId="0" fontId="20" fillId="0" borderId="69" xfId="61" applyFont="1" applyBorder="1" applyAlignment="1">
      <alignment vertical="center" wrapText="1"/>
      <protection/>
    </xf>
    <xf numFmtId="0" fontId="4" fillId="0" borderId="71" xfId="61" applyFont="1" applyBorder="1" applyAlignment="1">
      <alignment horizontal="center" vertical="center" shrinkToFit="1"/>
      <protection/>
    </xf>
    <xf numFmtId="0" fontId="4" fillId="0" borderId="69" xfId="61" applyFont="1" applyBorder="1" applyAlignment="1">
      <alignment vertical="center" wrapText="1"/>
      <protection/>
    </xf>
    <xf numFmtId="0" fontId="166" fillId="42" borderId="65" xfId="61" applyFont="1" applyFill="1" applyBorder="1" applyAlignment="1">
      <alignment horizontal="center" vertical="center" shrinkToFit="1"/>
      <protection/>
    </xf>
    <xf numFmtId="176" fontId="4" fillId="0" borderId="70" xfId="61" applyNumberFormat="1" applyFont="1" applyBorder="1" applyAlignment="1">
      <alignment horizontal="right" vertical="center" shrinkToFit="1"/>
      <protection/>
    </xf>
    <xf numFmtId="0" fontId="4" fillId="0" borderId="69" xfId="61" applyFont="1" applyBorder="1" applyAlignment="1">
      <alignment horizontal="center" vertical="center" shrinkToFit="1"/>
      <protection/>
    </xf>
    <xf numFmtId="176" fontId="4" fillId="0" borderId="69" xfId="61" applyNumberFormat="1" applyFont="1" applyBorder="1" applyAlignment="1">
      <alignment horizontal="left" vertical="center" shrinkToFit="1"/>
      <protection/>
    </xf>
    <xf numFmtId="38" fontId="27" fillId="0" borderId="68" xfId="50" applyFont="1" applyBorder="1" applyAlignment="1">
      <alignment vertical="center" shrinkToFit="1"/>
    </xf>
    <xf numFmtId="38" fontId="27" fillId="0" borderId="69" xfId="50" applyFont="1" applyBorder="1" applyAlignment="1">
      <alignment vertical="center" shrinkToFit="1"/>
    </xf>
    <xf numFmtId="38" fontId="4" fillId="0" borderId="65" xfId="50" applyFont="1" applyBorder="1" applyAlignment="1">
      <alignment vertical="center" shrinkToFit="1"/>
    </xf>
    <xf numFmtId="38" fontId="4" fillId="0" borderId="67" xfId="50" applyFont="1" applyBorder="1" applyAlignment="1">
      <alignment vertical="center" shrinkToFit="1"/>
    </xf>
    <xf numFmtId="38" fontId="4" fillId="0" borderId="65" xfId="50" applyFont="1" applyBorder="1" applyAlignment="1">
      <alignment horizontal="center" vertical="center" shrinkToFit="1"/>
    </xf>
    <xf numFmtId="38" fontId="4" fillId="0" borderId="69" xfId="50" applyFont="1" applyBorder="1" applyAlignment="1">
      <alignment vertical="center" shrinkToFit="1"/>
    </xf>
    <xf numFmtId="38" fontId="4" fillId="0" borderId="71" xfId="50" applyFont="1" applyBorder="1" applyAlignment="1">
      <alignment vertical="center" shrinkToFit="1"/>
    </xf>
    <xf numFmtId="177" fontId="4" fillId="0" borderId="0" xfId="50" applyNumberFormat="1" applyFont="1" applyAlignment="1">
      <alignment vertical="center" shrinkToFit="1"/>
    </xf>
    <xf numFmtId="38" fontId="0" fillId="0" borderId="73" xfId="50" applyBorder="1" applyAlignment="1">
      <alignment vertical="center" shrinkToFit="1"/>
    </xf>
    <xf numFmtId="177" fontId="6" fillId="43" borderId="67" xfId="50" applyNumberFormat="1" applyFont="1" applyFill="1" applyBorder="1" applyAlignment="1">
      <alignment vertical="center" shrinkToFit="1"/>
    </xf>
    <xf numFmtId="38" fontId="0" fillId="0" borderId="68" xfId="50" applyBorder="1" applyAlignment="1">
      <alignment vertical="center" shrinkToFit="1"/>
    </xf>
    <xf numFmtId="38" fontId="0" fillId="0" borderId="69" xfId="50" applyBorder="1" applyAlignment="1">
      <alignment vertical="center" shrinkToFit="1"/>
    </xf>
    <xf numFmtId="38" fontId="4" fillId="0" borderId="74" xfId="50" applyFont="1" applyBorder="1" applyAlignment="1">
      <alignment vertical="center" shrinkToFit="1"/>
    </xf>
    <xf numFmtId="0" fontId="19" fillId="0" borderId="69" xfId="61" applyFont="1" applyBorder="1" applyAlignment="1">
      <alignment vertical="center" wrapText="1"/>
      <protection/>
    </xf>
    <xf numFmtId="177" fontId="10" fillId="0" borderId="71" xfId="61" applyNumberFormat="1" applyFont="1" applyBorder="1" applyAlignment="1">
      <alignment vertical="center" wrapText="1"/>
      <protection/>
    </xf>
    <xf numFmtId="0" fontId="9" fillId="0" borderId="67" xfId="61" applyFont="1" applyBorder="1" applyAlignment="1">
      <alignment vertical="center" shrinkToFit="1"/>
      <protection/>
    </xf>
    <xf numFmtId="49" fontId="9" fillId="0" borderId="75" xfId="61" applyNumberFormat="1" applyFont="1" applyBorder="1" applyAlignment="1">
      <alignment horizontal="left" vertical="center" shrinkToFit="1"/>
      <protection/>
    </xf>
    <xf numFmtId="38" fontId="4" fillId="0" borderId="69" xfId="50" applyFont="1" applyBorder="1" applyAlignment="1">
      <alignment horizontal="center" vertical="center" shrinkToFit="1"/>
    </xf>
    <xf numFmtId="38" fontId="4" fillId="0" borderId="76" xfId="50" applyFont="1" applyBorder="1" applyAlignment="1">
      <alignment vertical="center" shrinkToFit="1"/>
    </xf>
    <xf numFmtId="38" fontId="35" fillId="0" borderId="68" xfId="50" applyFont="1" applyBorder="1" applyAlignment="1">
      <alignment vertical="center" shrinkToFit="1"/>
    </xf>
    <xf numFmtId="38" fontId="4" fillId="0" borderId="77" xfId="50" applyFont="1" applyBorder="1" applyAlignment="1">
      <alignment vertical="center" shrinkToFit="1"/>
    </xf>
    <xf numFmtId="0" fontId="3" fillId="0" borderId="78" xfId="61" applyFont="1" applyBorder="1" applyAlignment="1">
      <alignment horizontal="center" vertical="center"/>
      <protection/>
    </xf>
    <xf numFmtId="0" fontId="7" fillId="0" borderId="79" xfId="61" applyFont="1" applyBorder="1" applyAlignment="1">
      <alignment horizontal="left" vertical="center" wrapText="1"/>
      <protection/>
    </xf>
    <xf numFmtId="49" fontId="4" fillId="0" borderId="79" xfId="61" applyNumberFormat="1" applyFont="1" applyBorder="1" applyAlignment="1">
      <alignment horizontal="center" vertical="center"/>
      <protection/>
    </xf>
    <xf numFmtId="0" fontId="11" fillId="0" borderId="80" xfId="61" applyFont="1" applyBorder="1" applyAlignment="1">
      <alignment vertical="center" wrapText="1" shrinkToFit="1"/>
      <protection/>
    </xf>
    <xf numFmtId="0" fontId="38" fillId="0" borderId="81" xfId="61" applyFont="1" applyBorder="1">
      <alignment vertical="center"/>
      <protection/>
    </xf>
    <xf numFmtId="0" fontId="4" fillId="0" borderId="79" xfId="61" applyFont="1" applyBorder="1" applyAlignment="1">
      <alignment horizontal="center" vertical="center" shrinkToFit="1"/>
      <protection/>
    </xf>
    <xf numFmtId="38" fontId="4" fillId="9" borderId="81" xfId="61" applyNumberFormat="1" applyFont="1" applyFill="1" applyBorder="1" applyAlignment="1">
      <alignment vertical="center" wrapText="1"/>
      <protection/>
    </xf>
    <xf numFmtId="38" fontId="166" fillId="42" borderId="82" xfId="61" applyNumberFormat="1" applyFont="1" applyFill="1" applyBorder="1" applyAlignment="1">
      <alignment horizontal="center" vertical="center" shrinkToFit="1"/>
      <protection/>
    </xf>
    <xf numFmtId="176" fontId="4" fillId="0" borderId="78" xfId="61" applyNumberFormat="1" applyFont="1" applyBorder="1" applyAlignment="1">
      <alignment horizontal="right" vertical="center" shrinkToFit="1"/>
      <protection/>
    </xf>
    <xf numFmtId="0" fontId="4" fillId="0" borderId="81" xfId="61" applyFont="1" applyBorder="1" applyAlignment="1">
      <alignment horizontal="center" vertical="center" shrinkToFit="1"/>
      <protection/>
    </xf>
    <xf numFmtId="176" fontId="4" fillId="0" borderId="81" xfId="61" applyNumberFormat="1" applyFont="1" applyBorder="1" applyAlignment="1">
      <alignment horizontal="left" vertical="center" shrinkToFit="1"/>
      <protection/>
    </xf>
    <xf numFmtId="177" fontId="9" fillId="0" borderId="83" xfId="50" applyNumberFormat="1" applyFont="1" applyBorder="1" applyAlignment="1">
      <alignment vertical="center" shrinkToFit="1"/>
    </xf>
    <xf numFmtId="38" fontId="27" fillId="0" borderId="84" xfId="50" applyFont="1" applyBorder="1" applyAlignment="1">
      <alignment vertical="center" shrinkToFit="1"/>
    </xf>
    <xf numFmtId="38" fontId="27" fillId="0" borderId="81" xfId="50" applyFont="1" applyBorder="1" applyAlignment="1">
      <alignment vertical="center" shrinkToFit="1"/>
    </xf>
    <xf numFmtId="38" fontId="4" fillId="0" borderId="82" xfId="50" applyFont="1" applyBorder="1" applyAlignment="1">
      <alignment vertical="center" shrinkToFit="1"/>
    </xf>
    <xf numFmtId="38" fontId="4" fillId="0" borderId="83" xfId="50" applyFont="1" applyBorder="1" applyAlignment="1">
      <alignment vertical="center" shrinkToFit="1"/>
    </xf>
    <xf numFmtId="177" fontId="168" fillId="37" borderId="83" xfId="50" applyNumberFormat="1" applyFont="1" applyFill="1" applyBorder="1" applyAlignment="1">
      <alignment vertical="center" shrinkToFit="1"/>
    </xf>
    <xf numFmtId="38" fontId="28" fillId="0" borderId="82" xfId="50" applyFont="1" applyBorder="1" applyAlignment="1">
      <alignment horizontal="center" vertical="center" shrinkToFit="1"/>
    </xf>
    <xf numFmtId="38" fontId="4" fillId="0" borderId="82" xfId="50" applyFont="1" applyBorder="1" applyAlignment="1">
      <alignment horizontal="center" vertical="center" shrinkToFit="1"/>
    </xf>
    <xf numFmtId="177" fontId="39" fillId="0" borderId="83" xfId="50" applyNumberFormat="1" applyFont="1" applyBorder="1" applyAlignment="1">
      <alignment vertical="center" shrinkToFit="1"/>
    </xf>
    <xf numFmtId="38" fontId="0" fillId="0" borderId="85" xfId="50" applyBorder="1" applyAlignment="1">
      <alignment vertical="center" shrinkToFit="1"/>
    </xf>
    <xf numFmtId="180" fontId="5" fillId="0" borderId="81" xfId="50" applyNumberFormat="1" applyFont="1" applyBorder="1" applyAlignment="1">
      <alignment vertical="center" shrinkToFit="1"/>
    </xf>
    <xf numFmtId="38" fontId="4" fillId="0" borderId="79" xfId="50" applyFont="1" applyBorder="1" applyAlignment="1">
      <alignment vertical="center" shrinkToFit="1"/>
    </xf>
    <xf numFmtId="177" fontId="4" fillId="0" borderId="78" xfId="50" applyNumberFormat="1" applyFont="1" applyBorder="1" applyAlignment="1">
      <alignment vertical="center" shrinkToFit="1"/>
    </xf>
    <xf numFmtId="38" fontId="4" fillId="0" borderId="86" xfId="50" applyFont="1" applyBorder="1" applyAlignment="1">
      <alignment vertical="center" shrinkToFit="1"/>
    </xf>
    <xf numFmtId="38" fontId="0" fillId="0" borderId="87" xfId="50" applyBorder="1" applyAlignment="1">
      <alignment vertical="center" shrinkToFit="1"/>
    </xf>
    <xf numFmtId="177" fontId="6" fillId="43" borderId="83" xfId="50" applyNumberFormat="1" applyFont="1" applyFill="1" applyBorder="1" applyAlignment="1">
      <alignment vertical="center" shrinkToFit="1"/>
    </xf>
    <xf numFmtId="38" fontId="0" fillId="0" borderId="84" xfId="50" applyBorder="1" applyAlignment="1">
      <alignment vertical="center" shrinkToFit="1"/>
    </xf>
    <xf numFmtId="38" fontId="0" fillId="0" borderId="81" xfId="50" applyBorder="1" applyAlignment="1">
      <alignment vertical="center" shrinkToFit="1"/>
    </xf>
    <xf numFmtId="38" fontId="4" fillId="0" borderId="88" xfId="50" applyFont="1" applyBorder="1" applyAlignment="1">
      <alignment vertical="center" shrinkToFit="1"/>
    </xf>
    <xf numFmtId="38" fontId="4" fillId="0" borderId="81" xfId="50" applyFont="1" applyBorder="1" applyAlignment="1">
      <alignment vertical="center" shrinkToFit="1"/>
    </xf>
    <xf numFmtId="0" fontId="19" fillId="0" borderId="81" xfId="61" applyFont="1" applyBorder="1" applyAlignment="1">
      <alignment vertical="center" wrapText="1"/>
      <protection/>
    </xf>
    <xf numFmtId="180" fontId="4" fillId="0" borderId="79" xfId="61" applyNumberFormat="1" applyFont="1" applyBorder="1" applyAlignment="1">
      <alignment vertical="center" wrapText="1"/>
      <protection/>
    </xf>
    <xf numFmtId="0" fontId="6" fillId="0" borderId="83" xfId="61" applyFont="1" applyBorder="1" applyAlignment="1">
      <alignment vertical="center" shrinkToFit="1"/>
      <protection/>
    </xf>
    <xf numFmtId="49" fontId="6" fillId="0" borderId="89" xfId="61" applyNumberFormat="1" applyFont="1" applyBorder="1" applyAlignment="1">
      <alignment horizontal="left" vertical="center" shrinkToFit="1"/>
      <protection/>
    </xf>
    <xf numFmtId="38" fontId="0" fillId="0" borderId="82" xfId="50" applyBorder="1" applyAlignment="1">
      <alignment horizontal="right" vertical="center" shrinkToFit="1"/>
    </xf>
    <xf numFmtId="38" fontId="4" fillId="0" borderId="81" xfId="50" applyFont="1" applyBorder="1" applyAlignment="1">
      <alignment horizontal="center" vertical="center" shrinkToFit="1"/>
    </xf>
    <xf numFmtId="38" fontId="4" fillId="0" borderId="90" xfId="50" applyFont="1" applyBorder="1" applyAlignment="1">
      <alignment vertical="center" shrinkToFit="1"/>
    </xf>
    <xf numFmtId="38" fontId="35" fillId="0" borderId="84" xfId="50" applyFont="1" applyBorder="1" applyAlignment="1">
      <alignment vertical="center" shrinkToFit="1"/>
    </xf>
    <xf numFmtId="38" fontId="4" fillId="0" borderId="91" xfId="50" applyFont="1" applyBorder="1" applyAlignment="1">
      <alignment vertical="center" shrinkToFit="1"/>
    </xf>
    <xf numFmtId="0" fontId="3" fillId="0" borderId="92" xfId="61" applyFont="1" applyBorder="1" applyAlignment="1">
      <alignment horizontal="center" vertical="center"/>
      <protection/>
    </xf>
    <xf numFmtId="0" fontId="7" fillId="0" borderId="93" xfId="61" applyFont="1" applyBorder="1" applyAlignment="1">
      <alignment horizontal="left" vertical="center" wrapText="1"/>
      <protection/>
    </xf>
    <xf numFmtId="49" fontId="4" fillId="0" borderId="93" xfId="61" applyNumberFormat="1" applyFont="1" applyBorder="1" applyAlignment="1">
      <alignment horizontal="center" vertical="center"/>
      <protection/>
    </xf>
    <xf numFmtId="0" fontId="11" fillId="0" borderId="94" xfId="61" applyFont="1" applyBorder="1" applyAlignment="1">
      <alignment vertical="center" wrapText="1" shrinkToFit="1"/>
      <protection/>
    </xf>
    <xf numFmtId="0" fontId="20" fillId="0" borderId="95" xfId="61" applyFont="1" applyBorder="1" applyAlignment="1">
      <alignment vertical="center" wrapText="1"/>
      <protection/>
    </xf>
    <xf numFmtId="0" fontId="4" fillId="0" borderId="93" xfId="61" applyFont="1" applyBorder="1" applyAlignment="1">
      <alignment horizontal="center" vertical="center" shrinkToFit="1"/>
      <protection/>
    </xf>
    <xf numFmtId="0" fontId="4" fillId="0" borderId="95" xfId="61" applyFont="1" applyBorder="1" applyAlignment="1">
      <alignment vertical="center" wrapText="1"/>
      <protection/>
    </xf>
    <xf numFmtId="0" fontId="166" fillId="42" borderId="96" xfId="61" applyFont="1" applyFill="1" applyBorder="1" applyAlignment="1">
      <alignment horizontal="center" vertical="center" shrinkToFit="1"/>
      <protection/>
    </xf>
    <xf numFmtId="38" fontId="27" fillId="0" borderId="97" xfId="50" applyFont="1" applyBorder="1" applyAlignment="1">
      <alignment vertical="center" shrinkToFit="1"/>
    </xf>
    <xf numFmtId="38" fontId="27" fillId="0" borderId="95" xfId="50" applyFont="1" applyBorder="1" applyAlignment="1">
      <alignment vertical="center" shrinkToFit="1"/>
    </xf>
    <xf numFmtId="38" fontId="4" fillId="0" borderId="98" xfId="50" applyFont="1" applyBorder="1" applyAlignment="1">
      <alignment vertical="center" shrinkToFit="1"/>
    </xf>
    <xf numFmtId="38" fontId="4" fillId="0" borderId="99" xfId="50" applyFont="1" applyBorder="1" applyAlignment="1">
      <alignment vertical="center" shrinkToFit="1"/>
    </xf>
    <xf numFmtId="176" fontId="28" fillId="0" borderId="98" xfId="50" applyNumberFormat="1" applyFont="1" applyBorder="1" applyAlignment="1">
      <alignment horizontal="center" vertical="center" shrinkToFit="1"/>
    </xf>
    <xf numFmtId="38" fontId="4" fillId="0" borderId="98" xfId="50" applyFont="1" applyBorder="1" applyAlignment="1">
      <alignment horizontal="center" vertical="center" shrinkToFit="1"/>
    </xf>
    <xf numFmtId="38" fontId="0" fillId="0" borderId="98" xfId="50" applyBorder="1" applyAlignment="1">
      <alignment horizontal="right" vertical="center" shrinkToFit="1"/>
    </xf>
    <xf numFmtId="38" fontId="0" fillId="0" borderId="100" xfId="50" applyBorder="1" applyAlignment="1">
      <alignment vertical="center" shrinkToFit="1"/>
    </xf>
    <xf numFmtId="38" fontId="4" fillId="0" borderId="95" xfId="50" applyFont="1" applyBorder="1" applyAlignment="1">
      <alignment vertical="center" shrinkToFit="1"/>
    </xf>
    <xf numFmtId="38" fontId="4" fillId="0" borderId="93" xfId="50" applyFont="1" applyBorder="1" applyAlignment="1">
      <alignment vertical="center" shrinkToFit="1"/>
    </xf>
    <xf numFmtId="177" fontId="4" fillId="0" borderId="95" xfId="50" applyNumberFormat="1" applyFont="1" applyBorder="1" applyAlignment="1">
      <alignment vertical="center" shrinkToFit="1"/>
    </xf>
    <xf numFmtId="38" fontId="0" fillId="0" borderId="101" xfId="50" applyBorder="1" applyAlignment="1">
      <alignment vertical="center" shrinkToFit="1"/>
    </xf>
    <xf numFmtId="177" fontId="6" fillId="43" borderId="99" xfId="50" applyNumberFormat="1" applyFont="1" applyFill="1" applyBorder="1" applyAlignment="1">
      <alignment vertical="center" shrinkToFit="1"/>
    </xf>
    <xf numFmtId="38" fontId="0" fillId="0" borderId="97" xfId="50" applyBorder="1" applyAlignment="1">
      <alignment vertical="center" shrinkToFit="1"/>
    </xf>
    <xf numFmtId="38" fontId="0" fillId="0" borderId="95" xfId="50" applyBorder="1" applyAlignment="1">
      <alignment vertical="center" shrinkToFit="1"/>
    </xf>
    <xf numFmtId="38" fontId="4" fillId="0" borderId="102" xfId="50" applyFont="1" applyBorder="1" applyAlignment="1">
      <alignment vertical="center" shrinkToFit="1"/>
    </xf>
    <xf numFmtId="38" fontId="19" fillId="0" borderId="95" xfId="50" applyFont="1" applyBorder="1" applyAlignment="1">
      <alignment vertical="center" wrapText="1"/>
    </xf>
    <xf numFmtId="38" fontId="4" fillId="0" borderId="93" xfId="50" applyFont="1" applyBorder="1" applyAlignment="1">
      <alignment vertical="center" wrapText="1"/>
    </xf>
    <xf numFmtId="0" fontId="9" fillId="0" borderId="99" xfId="61" applyFont="1" applyBorder="1" applyAlignment="1">
      <alignment vertical="center" shrinkToFit="1"/>
      <protection/>
    </xf>
    <xf numFmtId="49" fontId="9" fillId="0" borderId="103" xfId="61" applyNumberFormat="1" applyFont="1" applyBorder="1" applyAlignment="1">
      <alignment horizontal="left" vertical="center" shrinkToFit="1"/>
      <protection/>
    </xf>
    <xf numFmtId="38" fontId="4" fillId="0" borderId="62" xfId="50" applyFont="1" applyBorder="1" applyAlignment="1">
      <alignment horizontal="center" vertical="center" shrinkToFit="1"/>
    </xf>
    <xf numFmtId="38" fontId="4" fillId="0" borderId="104" xfId="50" applyFont="1" applyBorder="1" applyAlignment="1">
      <alignment vertical="center" shrinkToFit="1"/>
    </xf>
    <xf numFmtId="38" fontId="35" fillId="0" borderId="63" xfId="50" applyFont="1" applyBorder="1" applyAlignment="1">
      <alignment vertical="center" shrinkToFit="1"/>
    </xf>
    <xf numFmtId="38" fontId="4" fillId="0" borderId="105" xfId="50" applyFont="1" applyBorder="1" applyAlignment="1">
      <alignment vertical="center" shrinkToFit="1"/>
    </xf>
    <xf numFmtId="38" fontId="40" fillId="0" borderId="49" xfId="50" applyFont="1" applyBorder="1" applyAlignment="1">
      <alignment horizontal="right" vertical="center" shrinkToFit="1"/>
    </xf>
    <xf numFmtId="38" fontId="4" fillId="0" borderId="56" xfId="50" applyFont="1" applyBorder="1" applyAlignment="1">
      <alignment horizontal="center" vertical="center" shrinkToFit="1"/>
    </xf>
    <xf numFmtId="0" fontId="4" fillId="44" borderId="48" xfId="61" applyFont="1" applyFill="1" applyBorder="1" applyAlignment="1">
      <alignment vertical="center" wrapText="1"/>
      <protection/>
    </xf>
    <xf numFmtId="38" fontId="0" fillId="0" borderId="65" xfId="50" applyBorder="1" applyAlignment="1">
      <alignment horizontal="right" vertical="center" shrinkToFit="1"/>
    </xf>
    <xf numFmtId="38" fontId="0" fillId="0" borderId="54" xfId="50" applyFont="1" applyBorder="1" applyAlignment="1">
      <alignment vertical="center" shrinkToFit="1"/>
    </xf>
    <xf numFmtId="38" fontId="0" fillId="0" borderId="51" xfId="50" applyFont="1" applyBorder="1" applyAlignment="1">
      <alignment vertical="center" shrinkToFit="1"/>
    </xf>
    <xf numFmtId="38" fontId="0" fillId="0" borderId="48" xfId="50" applyFont="1" applyBorder="1" applyAlignment="1">
      <alignment vertical="center" shrinkToFit="1"/>
    </xf>
    <xf numFmtId="177" fontId="4" fillId="0" borderId="49" xfId="50" applyNumberFormat="1" applyFont="1" applyBorder="1" applyAlignment="1">
      <alignment vertical="center" shrinkToFit="1"/>
    </xf>
    <xf numFmtId="38" fontId="0" fillId="0" borderId="65" xfId="50" applyFont="1" applyBorder="1" applyAlignment="1">
      <alignment horizontal="right" vertical="center" shrinkToFit="1"/>
    </xf>
    <xf numFmtId="176" fontId="25" fillId="0" borderId="49" xfId="50" applyNumberFormat="1" applyFont="1" applyBorder="1" applyAlignment="1">
      <alignment horizontal="center" vertical="center" shrinkToFit="1"/>
    </xf>
    <xf numFmtId="38" fontId="28" fillId="0" borderId="49" xfId="50" applyFont="1" applyBorder="1" applyAlignment="1">
      <alignment horizontal="center" vertical="center" shrinkToFit="1"/>
    </xf>
    <xf numFmtId="38" fontId="41" fillId="0" borderId="49" xfId="50" applyFont="1" applyBorder="1" applyAlignment="1">
      <alignment horizontal="center" vertical="center" shrinkToFit="1"/>
    </xf>
    <xf numFmtId="0" fontId="180" fillId="0" borderId="45" xfId="61" applyFont="1" applyBorder="1" applyAlignment="1">
      <alignment vertical="center" wrapText="1"/>
      <protection/>
    </xf>
    <xf numFmtId="0" fontId="4" fillId="42" borderId="69" xfId="61" applyFont="1" applyFill="1" applyBorder="1" applyAlignment="1">
      <alignment vertical="center" wrapText="1"/>
      <protection/>
    </xf>
    <xf numFmtId="38" fontId="27" fillId="42" borderId="69" xfId="50" applyFont="1" applyFill="1" applyBorder="1" applyAlignment="1">
      <alignment vertical="center" shrinkToFit="1"/>
    </xf>
    <xf numFmtId="177" fontId="4" fillId="0" borderId="69" xfId="50" applyNumberFormat="1" applyFont="1" applyBorder="1" applyAlignment="1">
      <alignment vertical="center" shrinkToFit="1"/>
    </xf>
    <xf numFmtId="0" fontId="7" fillId="0" borderId="69" xfId="61" applyFont="1" applyBorder="1" applyAlignment="1">
      <alignment vertical="center" wrapText="1"/>
      <protection/>
    </xf>
    <xf numFmtId="38" fontId="4" fillId="0" borderId="81" xfId="61" applyNumberFormat="1" applyFont="1" applyBorder="1" applyAlignment="1">
      <alignment vertical="center" wrapText="1"/>
      <protection/>
    </xf>
    <xf numFmtId="38" fontId="5" fillId="0" borderId="81" xfId="50" applyFont="1" applyBorder="1" applyAlignment="1">
      <alignment horizontal="right" vertical="center" shrinkToFit="1"/>
    </xf>
    <xf numFmtId="177" fontId="4" fillId="0" borderId="79" xfId="61" applyNumberFormat="1" applyFont="1" applyBorder="1" applyAlignment="1">
      <alignment vertical="center" wrapText="1"/>
      <protection/>
    </xf>
    <xf numFmtId="38" fontId="0" fillId="0" borderId="82" xfId="50" applyBorder="1" applyAlignment="1">
      <alignment vertical="center" shrinkToFit="1"/>
    </xf>
    <xf numFmtId="0" fontId="4" fillId="42" borderId="95" xfId="61" applyFont="1" applyFill="1" applyBorder="1" applyAlignment="1">
      <alignment vertical="center" wrapText="1"/>
      <protection/>
    </xf>
    <xf numFmtId="0" fontId="166" fillId="42" borderId="98" xfId="61" applyFont="1" applyFill="1" applyBorder="1" applyAlignment="1">
      <alignment horizontal="center" vertical="center" shrinkToFit="1"/>
      <protection/>
    </xf>
    <xf numFmtId="176" fontId="4" fillId="0" borderId="92" xfId="61" applyNumberFormat="1" applyFont="1" applyBorder="1" applyAlignment="1">
      <alignment horizontal="right" vertical="center" shrinkToFit="1"/>
      <protection/>
    </xf>
    <xf numFmtId="176" fontId="4" fillId="0" borderId="95" xfId="61" applyNumberFormat="1" applyFont="1" applyBorder="1" applyAlignment="1">
      <alignment horizontal="left" vertical="center" shrinkToFit="1"/>
      <protection/>
    </xf>
    <xf numFmtId="38" fontId="27" fillId="42" borderId="95" xfId="50" applyFont="1" applyFill="1" applyBorder="1" applyAlignment="1">
      <alignment vertical="center" shrinkToFit="1"/>
    </xf>
    <xf numFmtId="176" fontId="36" fillId="0" borderId="98" xfId="50" applyNumberFormat="1" applyFont="1" applyBorder="1" applyAlignment="1">
      <alignment horizontal="center" vertical="center" shrinkToFit="1"/>
    </xf>
    <xf numFmtId="38" fontId="4" fillId="0" borderId="106" xfId="50" applyFont="1" applyBorder="1" applyAlignment="1">
      <alignment vertical="center" shrinkToFit="1"/>
    </xf>
    <xf numFmtId="0" fontId="7" fillId="0" borderId="95" xfId="61" applyFont="1" applyBorder="1" applyAlignment="1">
      <alignment vertical="center" wrapText="1"/>
      <protection/>
    </xf>
    <xf numFmtId="0" fontId="181" fillId="0" borderId="45" xfId="61" applyFont="1" applyBorder="1" applyAlignment="1">
      <alignment horizontal="left" vertical="center" wrapText="1"/>
      <protection/>
    </xf>
    <xf numFmtId="38" fontId="191" fillId="0" borderId="49" xfId="50" applyFont="1" applyBorder="1" applyAlignment="1">
      <alignment horizontal="center" vertical="center" shrinkToFit="1"/>
    </xf>
    <xf numFmtId="0" fontId="42" fillId="42" borderId="49" xfId="61" applyFont="1" applyFill="1" applyBorder="1" applyAlignment="1">
      <alignment horizontal="center" vertical="center" shrinkToFit="1"/>
      <protection/>
    </xf>
    <xf numFmtId="177" fontId="0" fillId="37" borderId="50" xfId="50" applyNumberFormat="1" applyFill="1" applyBorder="1" applyAlignment="1">
      <alignment vertical="center" shrinkToFit="1"/>
    </xf>
    <xf numFmtId="38" fontId="0" fillId="0" borderId="59" xfId="50" applyFont="1" applyBorder="1" applyAlignment="1">
      <alignment vertical="center" shrinkToFit="1"/>
    </xf>
    <xf numFmtId="0" fontId="10" fillId="0" borderId="79" xfId="61" applyFont="1" applyBorder="1" applyAlignment="1">
      <alignment vertical="center" wrapText="1"/>
      <protection/>
    </xf>
    <xf numFmtId="38" fontId="3" fillId="0" borderId="92" xfId="61" applyNumberFormat="1" applyFont="1" applyBorder="1" applyAlignment="1">
      <alignment horizontal="center" vertical="center"/>
      <protection/>
    </xf>
    <xf numFmtId="38" fontId="7" fillId="0" borderId="93" xfId="61" applyNumberFormat="1" applyFont="1" applyBorder="1" applyAlignment="1">
      <alignment horizontal="left" vertical="center" wrapText="1"/>
      <protection/>
    </xf>
    <xf numFmtId="0" fontId="4" fillId="0" borderId="95" xfId="61" applyFont="1" applyBorder="1" applyAlignment="1">
      <alignment horizontal="center" vertical="center" shrinkToFit="1"/>
      <protection/>
    </xf>
    <xf numFmtId="38" fontId="4" fillId="0" borderId="107" xfId="50" applyFont="1" applyBorder="1" applyAlignment="1">
      <alignment vertical="center" shrinkToFit="1"/>
    </xf>
    <xf numFmtId="177" fontId="26" fillId="0" borderId="98" xfId="50" applyNumberFormat="1" applyFont="1" applyBorder="1" applyAlignment="1">
      <alignment vertical="center" shrinkToFit="1"/>
    </xf>
    <xf numFmtId="0" fontId="43" fillId="0" borderId="95" xfId="61" applyFont="1" applyBorder="1" applyAlignment="1">
      <alignment vertical="center" wrapText="1"/>
      <protection/>
    </xf>
    <xf numFmtId="38" fontId="7" fillId="0" borderId="45" xfId="61" applyNumberFormat="1" applyFont="1" applyBorder="1" applyAlignment="1">
      <alignment horizontal="left" vertical="center" wrapText="1"/>
      <protection/>
    </xf>
    <xf numFmtId="177" fontId="26" fillId="0" borderId="49" xfId="50" applyNumberFormat="1" applyFont="1" applyBorder="1" applyAlignment="1">
      <alignment vertical="center" shrinkToFit="1"/>
    </xf>
    <xf numFmtId="0" fontId="43" fillId="0" borderId="48" xfId="61" applyFont="1" applyBorder="1" applyAlignment="1">
      <alignment vertical="center" wrapText="1"/>
      <protection/>
    </xf>
    <xf numFmtId="38" fontId="189" fillId="0" borderId="44" xfId="50" applyFont="1" applyBorder="1" applyAlignment="1">
      <alignment horizontal="center" vertical="center"/>
    </xf>
    <xf numFmtId="0" fontId="180" fillId="0" borderId="44" xfId="61" applyFont="1" applyBorder="1" applyAlignment="1">
      <alignment vertical="center" wrapText="1"/>
      <protection/>
    </xf>
    <xf numFmtId="177" fontId="0" fillId="37" borderId="50" xfId="50" applyNumberFormat="1" applyFill="1" applyBorder="1" applyAlignment="1">
      <alignment vertical="center" shrinkToFit="1"/>
    </xf>
    <xf numFmtId="38" fontId="192" fillId="0" borderId="51" xfId="50" applyFont="1" applyBorder="1" applyAlignment="1">
      <alignment vertical="center" shrinkToFit="1"/>
    </xf>
    <xf numFmtId="181" fontId="183" fillId="0" borderId="48" xfId="50" applyNumberFormat="1" applyFont="1" applyBorder="1" applyAlignment="1">
      <alignment vertical="center" shrinkToFit="1"/>
    </xf>
    <xf numFmtId="181" fontId="179" fillId="0" borderId="48" xfId="50" applyNumberFormat="1" applyFont="1" applyBorder="1" applyAlignment="1">
      <alignment vertical="center" shrinkToFit="1"/>
    </xf>
    <xf numFmtId="181" fontId="183" fillId="0" borderId="51" xfId="50" applyNumberFormat="1" applyFont="1" applyBorder="1" applyAlignment="1">
      <alignment vertical="center" shrinkToFit="1"/>
    </xf>
    <xf numFmtId="38" fontId="33" fillId="0" borderId="48" xfId="50" applyFont="1" applyBorder="1" applyAlignment="1">
      <alignment vertical="center" shrinkToFit="1"/>
    </xf>
    <xf numFmtId="0" fontId="193" fillId="0" borderId="44" xfId="61" applyFont="1" applyBorder="1" applyAlignment="1">
      <alignment horizontal="center" vertical="center"/>
      <protection/>
    </xf>
    <xf numFmtId="38" fontId="194" fillId="0" borderId="45" xfId="61" applyNumberFormat="1" applyFont="1" applyBorder="1" applyAlignment="1">
      <alignment horizontal="left" vertical="center" wrapText="1"/>
      <protection/>
    </xf>
    <xf numFmtId="49" fontId="195" fillId="0" borderId="45" xfId="61" applyNumberFormat="1" applyFont="1" applyBorder="1" applyAlignment="1">
      <alignment horizontal="center" vertical="center"/>
      <protection/>
    </xf>
    <xf numFmtId="0" fontId="196" fillId="0" borderId="0" xfId="61" applyFont="1" applyAlignment="1">
      <alignment horizontal="center" vertical="center"/>
      <protection/>
    </xf>
    <xf numFmtId="0" fontId="197" fillId="0" borderId="46" xfId="61" applyFont="1" applyBorder="1" applyAlignment="1">
      <alignment vertical="center" wrapText="1" shrinkToFit="1"/>
      <protection/>
    </xf>
    <xf numFmtId="0" fontId="195" fillId="0" borderId="45" xfId="61" applyFont="1" applyBorder="1" applyAlignment="1">
      <alignment horizontal="center" vertical="center" shrinkToFit="1"/>
      <protection/>
    </xf>
    <xf numFmtId="0" fontId="195" fillId="0" borderId="48" xfId="61" applyFont="1" applyBorder="1" applyAlignment="1">
      <alignment vertical="center" wrapText="1"/>
      <protection/>
    </xf>
    <xf numFmtId="0" fontId="198" fillId="42" borderId="49" xfId="61" applyFont="1" applyFill="1" applyBorder="1" applyAlignment="1">
      <alignment horizontal="center" vertical="center" shrinkToFit="1"/>
      <protection/>
    </xf>
    <xf numFmtId="176" fontId="195" fillId="0" borderId="44" xfId="61" applyNumberFormat="1" applyFont="1" applyBorder="1" applyAlignment="1">
      <alignment horizontal="right" vertical="center" shrinkToFit="1"/>
      <protection/>
    </xf>
    <xf numFmtId="0" fontId="195" fillId="0" borderId="48" xfId="61" applyFont="1" applyBorder="1" applyAlignment="1">
      <alignment horizontal="center" vertical="center" shrinkToFit="1"/>
      <protection/>
    </xf>
    <xf numFmtId="176" fontId="195" fillId="0" borderId="48" xfId="61" applyNumberFormat="1" applyFont="1" applyBorder="1" applyAlignment="1">
      <alignment horizontal="left" vertical="center" shrinkToFit="1"/>
      <protection/>
    </xf>
    <xf numFmtId="177" fontId="199" fillId="0" borderId="50" xfId="50" applyNumberFormat="1" applyFont="1" applyBorder="1" applyAlignment="1">
      <alignment vertical="center" shrinkToFit="1"/>
    </xf>
    <xf numFmtId="38" fontId="200" fillId="0" borderId="51" xfId="50" applyFont="1" applyBorder="1" applyAlignment="1">
      <alignment vertical="center" shrinkToFit="1"/>
    </xf>
    <xf numFmtId="38" fontId="200" fillId="0" borderId="48" xfId="50" applyFont="1" applyBorder="1" applyAlignment="1">
      <alignment vertical="center" shrinkToFit="1"/>
    </xf>
    <xf numFmtId="38" fontId="195" fillId="0" borderId="49" xfId="50" applyFont="1" applyBorder="1" applyAlignment="1">
      <alignment vertical="center" shrinkToFit="1"/>
    </xf>
    <xf numFmtId="38" fontId="195" fillId="0" borderId="50" xfId="50" applyFont="1" applyBorder="1" applyAlignment="1">
      <alignment vertical="center" shrinkToFit="1"/>
    </xf>
    <xf numFmtId="177" fontId="196" fillId="37" borderId="50" xfId="50" applyNumberFormat="1" applyFont="1" applyFill="1" applyBorder="1" applyAlignment="1">
      <alignment vertical="center" shrinkToFit="1"/>
    </xf>
    <xf numFmtId="176" fontId="201" fillId="0" borderId="49" xfId="50" applyNumberFormat="1" applyFont="1" applyBorder="1" applyAlignment="1">
      <alignment horizontal="center" vertical="center" shrinkToFit="1"/>
    </xf>
    <xf numFmtId="38" fontId="195" fillId="0" borderId="49" xfId="50" applyFont="1" applyBorder="1" applyAlignment="1">
      <alignment horizontal="center" vertical="center" shrinkToFit="1"/>
    </xf>
    <xf numFmtId="38" fontId="196" fillId="0" borderId="65" xfId="50" applyFont="1" applyBorder="1" applyAlignment="1">
      <alignment horizontal="right" vertical="center" shrinkToFit="1"/>
    </xf>
    <xf numFmtId="38" fontId="196" fillId="0" borderId="59" xfId="50" applyFont="1" applyBorder="1" applyAlignment="1">
      <alignment vertical="center" shrinkToFit="1"/>
    </xf>
    <xf numFmtId="38" fontId="195" fillId="0" borderId="48" xfId="50" applyFont="1" applyBorder="1" applyAlignment="1">
      <alignment vertical="center" shrinkToFit="1"/>
    </xf>
    <xf numFmtId="38" fontId="195" fillId="0" borderId="45" xfId="50" applyFont="1" applyBorder="1" applyAlignment="1">
      <alignment vertical="center" shrinkToFit="1"/>
    </xf>
    <xf numFmtId="177" fontId="195" fillId="0" borderId="48" xfId="50" applyNumberFormat="1" applyFont="1" applyBorder="1" applyAlignment="1">
      <alignment vertical="center" shrinkToFit="1"/>
    </xf>
    <xf numFmtId="38" fontId="195" fillId="0" borderId="53" xfId="50" applyFont="1" applyBorder="1" applyAlignment="1">
      <alignment vertical="center" shrinkToFit="1"/>
    </xf>
    <xf numFmtId="38" fontId="196" fillId="0" borderId="54" xfId="50" applyFont="1" applyBorder="1" applyAlignment="1">
      <alignment vertical="center" shrinkToFit="1"/>
    </xf>
    <xf numFmtId="177" fontId="202" fillId="43" borderId="50" xfId="50" applyNumberFormat="1" applyFont="1" applyFill="1" applyBorder="1" applyAlignment="1">
      <alignment vertical="center" shrinkToFit="1"/>
    </xf>
    <xf numFmtId="38" fontId="196" fillId="0" borderId="51" xfId="50" applyFont="1" applyBorder="1" applyAlignment="1">
      <alignment vertical="center" shrinkToFit="1"/>
    </xf>
    <xf numFmtId="38" fontId="196" fillId="0" borderId="48" xfId="50" applyFont="1" applyBorder="1" applyAlignment="1">
      <alignment vertical="center" shrinkToFit="1"/>
    </xf>
    <xf numFmtId="38" fontId="195" fillId="0" borderId="55" xfId="50" applyFont="1" applyBorder="1" applyAlignment="1">
      <alignment vertical="center" shrinkToFit="1"/>
    </xf>
    <xf numFmtId="177" fontId="195" fillId="0" borderId="49" xfId="50" applyNumberFormat="1" applyFont="1" applyBorder="1" applyAlignment="1">
      <alignment vertical="center" shrinkToFit="1"/>
    </xf>
    <xf numFmtId="0" fontId="194" fillId="0" borderId="48" xfId="61" applyFont="1" applyBorder="1" applyAlignment="1">
      <alignment vertical="center" wrapText="1"/>
      <protection/>
    </xf>
    <xf numFmtId="0" fontId="195" fillId="0" borderId="45" xfId="61" applyFont="1" applyBorder="1" applyAlignment="1">
      <alignment vertical="center" wrapText="1"/>
      <protection/>
    </xf>
    <xf numFmtId="0" fontId="202" fillId="0" borderId="0" xfId="61" applyFont="1">
      <alignment vertical="center"/>
      <protection/>
    </xf>
    <xf numFmtId="0" fontId="199" fillId="0" borderId="50" xfId="61" applyFont="1" applyBorder="1" applyAlignment="1">
      <alignment vertical="center" shrinkToFit="1"/>
      <protection/>
    </xf>
    <xf numFmtId="49" fontId="199" fillId="0" borderId="56" xfId="61" applyNumberFormat="1" applyFont="1" applyBorder="1" applyAlignment="1">
      <alignment horizontal="left" vertical="center" shrinkToFit="1"/>
      <protection/>
    </xf>
    <xf numFmtId="0" fontId="202" fillId="0" borderId="0" xfId="61" applyFont="1" applyAlignment="1">
      <alignment horizontal="center" vertical="center"/>
      <protection/>
    </xf>
    <xf numFmtId="0" fontId="196" fillId="0" borderId="0" xfId="61" applyFont="1">
      <alignment vertical="center"/>
      <protection/>
    </xf>
    <xf numFmtId="38" fontId="195" fillId="0" borderId="48" xfId="50" applyFont="1" applyBorder="1" applyAlignment="1">
      <alignment horizontal="center" vertical="center" shrinkToFit="1"/>
    </xf>
    <xf numFmtId="38" fontId="195" fillId="0" borderId="60" xfId="50" applyFont="1" applyBorder="1" applyAlignment="1">
      <alignment vertical="center" shrinkToFit="1"/>
    </xf>
    <xf numFmtId="38" fontId="195" fillId="0" borderId="61" xfId="50" applyFont="1" applyBorder="1" applyAlignment="1">
      <alignment vertical="center" shrinkToFit="1"/>
    </xf>
    <xf numFmtId="38" fontId="7" fillId="0" borderId="45" xfId="50" applyFont="1" applyBorder="1" applyAlignment="1">
      <alignment horizontal="left" vertical="center" wrapText="1"/>
    </xf>
    <xf numFmtId="38" fontId="11" fillId="0" borderId="49" xfId="50" applyFont="1" applyBorder="1" applyAlignment="1">
      <alignment horizontal="center" vertical="top" shrinkToFit="1"/>
    </xf>
    <xf numFmtId="38" fontId="4" fillId="0" borderId="108" xfId="50" applyFont="1" applyBorder="1" applyAlignment="1">
      <alignment vertical="center" shrinkToFit="1"/>
    </xf>
    <xf numFmtId="38" fontId="11" fillId="0" borderId="48" xfId="50" applyFont="1" applyBorder="1" applyAlignment="1">
      <alignment horizontal="center" vertical="top" shrinkToFit="1"/>
    </xf>
    <xf numFmtId="38" fontId="4" fillId="0" borderId="19" xfId="50" applyFont="1" applyBorder="1" applyAlignment="1">
      <alignment vertical="center" shrinkToFit="1"/>
    </xf>
    <xf numFmtId="176" fontId="203" fillId="0" borderId="49" xfId="50" applyNumberFormat="1" applyFont="1" applyBorder="1" applyAlignment="1">
      <alignment horizontal="center" vertical="center" shrinkToFit="1"/>
    </xf>
    <xf numFmtId="176" fontId="204" fillId="0" borderId="49" xfId="50" applyNumberFormat="1" applyFont="1" applyBorder="1" applyAlignment="1">
      <alignment horizontal="center" vertical="center" shrinkToFit="1"/>
    </xf>
    <xf numFmtId="38" fontId="179" fillId="0" borderId="52" xfId="50" applyFont="1" applyBorder="1" applyAlignment="1">
      <alignment vertical="center" shrinkToFit="1"/>
    </xf>
    <xf numFmtId="38" fontId="181" fillId="0" borderId="45" xfId="50" applyFont="1" applyBorder="1" applyAlignment="1">
      <alignment horizontal="left" vertical="center" wrapText="1"/>
    </xf>
    <xf numFmtId="38" fontId="10" fillId="0" borderId="79" xfId="61" applyNumberFormat="1" applyFont="1" applyBorder="1" applyAlignment="1">
      <alignment vertical="center" wrapText="1"/>
      <protection/>
    </xf>
    <xf numFmtId="38" fontId="10" fillId="0" borderId="49" xfId="50" applyFont="1" applyBorder="1" applyAlignment="1">
      <alignment horizontal="center" vertical="center" shrinkToFit="1"/>
    </xf>
    <xf numFmtId="38" fontId="0" fillId="0" borderId="49" xfId="50" applyFont="1" applyBorder="1" applyAlignment="1">
      <alignment horizontal="right" vertical="center" shrinkToFit="1"/>
    </xf>
    <xf numFmtId="38" fontId="0" fillId="0" borderId="52" xfId="50" applyFont="1" applyBorder="1" applyAlignment="1">
      <alignment vertical="center" shrinkToFit="1"/>
    </xf>
    <xf numFmtId="177" fontId="4" fillId="0" borderId="109" xfId="50" applyNumberFormat="1" applyFont="1" applyBorder="1" applyAlignment="1">
      <alignment vertical="center" shrinkToFit="1"/>
    </xf>
    <xf numFmtId="177" fontId="27" fillId="0" borderId="51" xfId="50" applyNumberFormat="1" applyFont="1" applyBorder="1" applyAlignment="1">
      <alignment vertical="center" shrinkToFit="1"/>
    </xf>
    <xf numFmtId="177" fontId="0" fillId="0" borderId="51" xfId="50" applyNumberFormat="1" applyBorder="1" applyAlignment="1">
      <alignment vertical="center" shrinkToFit="1"/>
    </xf>
    <xf numFmtId="38" fontId="190" fillId="0" borderId="49" xfId="50" applyFont="1" applyBorder="1" applyAlignment="1">
      <alignment horizontal="center" vertical="center" shrinkToFit="1"/>
    </xf>
    <xf numFmtId="38" fontId="189" fillId="0" borderId="49" xfId="50" applyFont="1" applyBorder="1" applyAlignment="1">
      <alignment horizontal="center" vertical="center" shrinkToFit="1"/>
    </xf>
    <xf numFmtId="176" fontId="36" fillId="0" borderId="96" xfId="50" applyNumberFormat="1" applyFont="1" applyBorder="1" applyAlignment="1">
      <alignment horizontal="center" vertical="center" shrinkToFit="1"/>
    </xf>
    <xf numFmtId="38" fontId="44" fillId="0" borderId="49" xfId="50" applyFont="1" applyBorder="1" applyAlignment="1">
      <alignment horizontal="center" vertical="center" shrinkToFit="1"/>
    </xf>
    <xf numFmtId="0" fontId="205" fillId="0" borderId="45" xfId="61" applyFont="1" applyBorder="1" applyAlignment="1">
      <alignment horizontal="center" vertical="center" shrinkToFit="1"/>
      <protection/>
    </xf>
    <xf numFmtId="38" fontId="180" fillId="0" borderId="56" xfId="50" applyFont="1" applyBorder="1" applyAlignment="1">
      <alignment horizontal="center" vertical="center" shrinkToFit="1"/>
    </xf>
    <xf numFmtId="0" fontId="185" fillId="0" borderId="56" xfId="61" applyFont="1" applyBorder="1" applyAlignment="1">
      <alignment vertical="center" wrapText="1"/>
      <protection/>
    </xf>
    <xf numFmtId="0" fontId="156" fillId="0" borderId="93" xfId="61" applyFont="1" applyBorder="1" applyAlignment="1">
      <alignment horizontal="center" vertical="center" shrinkToFit="1"/>
      <protection/>
    </xf>
    <xf numFmtId="0" fontId="4" fillId="0" borderId="93" xfId="61" applyFont="1" applyBorder="1" applyAlignment="1">
      <alignment vertical="center" wrapText="1"/>
      <protection/>
    </xf>
    <xf numFmtId="0" fontId="156" fillId="0" borderId="45" xfId="61" applyFont="1" applyBorder="1" applyAlignment="1">
      <alignment horizontal="center" vertical="center" shrinkToFit="1"/>
      <protection/>
    </xf>
    <xf numFmtId="38" fontId="0" fillId="0" borderId="110" xfId="50" applyBorder="1" applyAlignment="1">
      <alignment vertical="center" shrinkToFit="1"/>
    </xf>
    <xf numFmtId="176" fontId="182" fillId="0" borderId="48" xfId="61" applyNumberFormat="1" applyFont="1" applyBorder="1" applyAlignment="1">
      <alignment horizontal="left" vertical="center" shrinkToFit="1"/>
      <protection/>
    </xf>
    <xf numFmtId="38" fontId="45" fillId="0" borderId="48" xfId="50" applyFont="1" applyBorder="1" applyAlignment="1">
      <alignment vertical="center" shrinkToFit="1"/>
    </xf>
    <xf numFmtId="38" fontId="45" fillId="0" borderId="49" xfId="50" applyFont="1" applyBorder="1" applyAlignment="1">
      <alignment vertical="center" shrinkToFit="1"/>
    </xf>
    <xf numFmtId="177" fontId="168" fillId="37" borderId="67" xfId="50" applyNumberFormat="1" applyFont="1" applyFill="1" applyBorder="1" applyAlignment="1">
      <alignment vertical="center" shrinkToFit="1"/>
    </xf>
    <xf numFmtId="179" fontId="4" fillId="0" borderId="48" xfId="61" applyNumberFormat="1" applyFont="1" applyBorder="1" applyAlignment="1">
      <alignment horizontal="left" vertical="center" shrinkToFit="1"/>
      <protection/>
    </xf>
    <xf numFmtId="0" fontId="180" fillId="42" borderId="48" xfId="61" applyFont="1" applyFill="1" applyBorder="1" applyAlignment="1">
      <alignment vertical="center" wrapText="1"/>
      <protection/>
    </xf>
    <xf numFmtId="179" fontId="180" fillId="0" borderId="44" xfId="61" applyNumberFormat="1" applyFont="1" applyBorder="1" applyAlignment="1">
      <alignment horizontal="right" vertical="center" shrinkToFit="1"/>
      <protection/>
    </xf>
    <xf numFmtId="179" fontId="180" fillId="0" borderId="48" xfId="61" applyNumberFormat="1" applyFont="1" applyBorder="1" applyAlignment="1">
      <alignment horizontal="left" vertical="center" shrinkToFit="1"/>
      <protection/>
    </xf>
    <xf numFmtId="38" fontId="183" fillId="42" borderId="48" xfId="50" applyFont="1" applyFill="1" applyBorder="1" applyAlignment="1">
      <alignment vertical="center" shrinkToFit="1"/>
    </xf>
    <xf numFmtId="177" fontId="179" fillId="37" borderId="111" xfId="50" applyNumberFormat="1" applyFont="1" applyFill="1" applyBorder="1" applyAlignment="1">
      <alignment vertical="center" shrinkToFit="1"/>
    </xf>
    <xf numFmtId="177" fontId="180" fillId="0" borderId="69" xfId="50" applyNumberFormat="1" applyFont="1" applyBorder="1" applyAlignment="1">
      <alignment vertical="center" shrinkToFit="1"/>
    </xf>
    <xf numFmtId="182" fontId="0" fillId="0" borderId="48" xfId="50" applyNumberFormat="1" applyBorder="1" applyAlignment="1">
      <alignment vertical="center" shrinkToFit="1"/>
    </xf>
    <xf numFmtId="0" fontId="19" fillId="35" borderId="48" xfId="61" applyFont="1" applyFill="1" applyBorder="1" applyAlignment="1">
      <alignment vertical="center" wrapText="1"/>
      <protection/>
    </xf>
    <xf numFmtId="182" fontId="35" fillId="0" borderId="51" xfId="50" applyNumberFormat="1" applyFont="1" applyBorder="1" applyAlignment="1">
      <alignment vertical="center" shrinkToFit="1"/>
    </xf>
    <xf numFmtId="38" fontId="27" fillId="0" borderId="51" xfId="50" applyFont="1" applyBorder="1" applyAlignment="1">
      <alignment vertical="center"/>
    </xf>
    <xf numFmtId="38" fontId="0" fillId="0" borderId="51" xfId="50" applyBorder="1" applyAlignment="1">
      <alignment vertical="center"/>
    </xf>
    <xf numFmtId="38" fontId="46" fillId="0" borderId="48" xfId="50" applyFont="1" applyBorder="1" applyAlignment="1">
      <alignment vertical="center" shrinkToFit="1"/>
    </xf>
    <xf numFmtId="0" fontId="47" fillId="0" borderId="48" xfId="61" applyFont="1" applyBorder="1" applyAlignment="1">
      <alignment vertical="center" wrapText="1"/>
      <protection/>
    </xf>
    <xf numFmtId="38" fontId="4" fillId="0" borderId="112" xfId="50" applyFont="1" applyBorder="1" applyAlignment="1">
      <alignment vertical="center" shrinkToFit="1"/>
    </xf>
    <xf numFmtId="0" fontId="27" fillId="0" borderId="51" xfId="61" applyFont="1" applyBorder="1">
      <alignment vertical="center"/>
      <protection/>
    </xf>
    <xf numFmtId="0" fontId="0" fillId="0" borderId="51" xfId="61" applyBorder="1">
      <alignment vertical="center"/>
      <protection/>
    </xf>
    <xf numFmtId="3" fontId="26" fillId="0" borderId="61" xfId="50" applyNumberFormat="1" applyFont="1" applyBorder="1" applyAlignment="1">
      <alignment vertical="center" shrinkToFit="1"/>
    </xf>
    <xf numFmtId="38" fontId="0" fillId="0" borderId="52" xfId="50" applyBorder="1" applyAlignment="1">
      <alignment vertical="center" shrinkToFit="1"/>
    </xf>
    <xf numFmtId="3" fontId="4" fillId="0" borderId="61" xfId="50" applyNumberFormat="1" applyFont="1" applyBorder="1" applyAlignment="1">
      <alignment vertical="center" shrinkToFit="1"/>
    </xf>
    <xf numFmtId="38" fontId="4" fillId="0" borderId="79" xfId="61" applyNumberFormat="1" applyFont="1" applyBorder="1" applyAlignment="1">
      <alignment vertical="center" wrapText="1"/>
      <protection/>
    </xf>
    <xf numFmtId="177" fontId="206" fillId="37" borderId="50" xfId="50" applyNumberFormat="1" applyFont="1" applyFill="1" applyBorder="1" applyAlignment="1">
      <alignment vertical="center" shrinkToFit="1"/>
    </xf>
    <xf numFmtId="177" fontId="10" fillId="0" borderId="79" xfId="61" applyNumberFormat="1" applyFont="1" applyBorder="1" applyAlignment="1">
      <alignment vertical="center" wrapText="1"/>
      <protection/>
    </xf>
    <xf numFmtId="0" fontId="4" fillId="0" borderId="93" xfId="61" applyFont="1" applyBorder="1" applyAlignment="1">
      <alignment horizontal="center" vertical="center"/>
      <protection/>
    </xf>
    <xf numFmtId="176" fontId="4" fillId="42" borderId="95" xfId="61" applyNumberFormat="1" applyFont="1" applyFill="1" applyBorder="1" applyAlignment="1">
      <alignment vertical="center" wrapText="1"/>
      <protection/>
    </xf>
    <xf numFmtId="38" fontId="48" fillId="0" borderId="95" xfId="50" applyFont="1" applyBorder="1" applyAlignment="1">
      <alignment vertical="center" shrinkToFit="1"/>
    </xf>
    <xf numFmtId="38" fontId="45" fillId="0" borderId="95" xfId="50" applyFont="1" applyBorder="1" applyAlignment="1">
      <alignment vertical="center" shrinkToFit="1"/>
    </xf>
    <xf numFmtId="38" fontId="45" fillId="0" borderId="98" xfId="50" applyFont="1" applyBorder="1" applyAlignment="1">
      <alignment vertical="center" shrinkToFit="1"/>
    </xf>
    <xf numFmtId="49" fontId="9" fillId="0" borderId="38" xfId="61" applyNumberFormat="1" applyFont="1" applyBorder="1" applyAlignment="1">
      <alignment horizontal="left" vertical="center" shrinkToFit="1"/>
      <protection/>
    </xf>
    <xf numFmtId="0" fontId="4" fillId="0" borderId="45" xfId="61" applyFont="1" applyBorder="1" applyAlignment="1">
      <alignment horizontal="center" vertical="center"/>
      <protection/>
    </xf>
    <xf numFmtId="176" fontId="4" fillId="42" borderId="48" xfId="61" applyNumberFormat="1" applyFont="1" applyFill="1" applyBorder="1" applyAlignment="1">
      <alignment vertical="center" wrapText="1"/>
      <protection/>
    </xf>
    <xf numFmtId="38" fontId="48" fillId="0" borderId="48" xfId="50" applyFont="1" applyBorder="1" applyAlignment="1">
      <alignment vertical="center" shrinkToFit="1"/>
    </xf>
    <xf numFmtId="0" fontId="180" fillId="0" borderId="45" xfId="61" applyFont="1" applyBorder="1" applyAlignment="1">
      <alignment horizontal="center" vertical="center"/>
      <protection/>
    </xf>
    <xf numFmtId="176" fontId="180" fillId="0" borderId="48" xfId="61" applyNumberFormat="1" applyFont="1" applyBorder="1" applyAlignment="1">
      <alignment vertical="center" wrapText="1"/>
      <protection/>
    </xf>
    <xf numFmtId="49" fontId="187" fillId="0" borderId="64" xfId="61" applyNumberFormat="1" applyFont="1" applyBorder="1" applyAlignment="1">
      <alignment horizontal="left" vertical="center" shrinkToFit="1"/>
      <protection/>
    </xf>
    <xf numFmtId="176" fontId="4" fillId="0" borderId="44" xfId="61" applyNumberFormat="1" applyFont="1" applyBorder="1" applyAlignment="1">
      <alignment vertical="center" shrinkToFit="1"/>
      <protection/>
    </xf>
    <xf numFmtId="176" fontId="4" fillId="0" borderId="48" xfId="61" applyNumberFormat="1" applyFont="1" applyBorder="1" applyAlignment="1">
      <alignment horizontal="center" vertical="center" shrinkToFit="1"/>
      <protection/>
    </xf>
    <xf numFmtId="38" fontId="13" fillId="0" borderId="51" xfId="50" applyFont="1" applyBorder="1" applyAlignment="1">
      <alignment vertical="center" shrinkToFit="1"/>
    </xf>
    <xf numFmtId="38" fontId="7" fillId="0" borderId="48" xfId="50" applyFont="1" applyBorder="1" applyAlignment="1">
      <alignment vertical="center" wrapText="1"/>
    </xf>
    <xf numFmtId="0" fontId="182" fillId="0" borderId="50" xfId="61" applyFont="1" applyBorder="1" applyAlignment="1">
      <alignment vertical="center" shrinkToFit="1"/>
      <protection/>
    </xf>
    <xf numFmtId="49" fontId="182" fillId="0" borderId="56" xfId="61" applyNumberFormat="1" applyFont="1" applyBorder="1" applyAlignment="1">
      <alignment horizontal="left" vertical="center" shrinkToFit="1"/>
      <protection/>
    </xf>
    <xf numFmtId="176" fontId="166" fillId="42" borderId="49" xfId="61" applyNumberFormat="1" applyFont="1" applyFill="1" applyBorder="1" applyAlignment="1">
      <alignment horizontal="center" vertical="center" shrinkToFit="1"/>
      <protection/>
    </xf>
    <xf numFmtId="176" fontId="156" fillId="0" borderId="49" xfId="50" applyNumberFormat="1" applyFont="1" applyBorder="1" applyAlignment="1">
      <alignment horizontal="center" vertical="center" shrinkToFit="1"/>
    </xf>
    <xf numFmtId="38" fontId="180" fillId="0" borderId="45" xfId="50" applyFont="1" applyBorder="1" applyAlignment="1">
      <alignment vertical="center" wrapText="1"/>
    </xf>
    <xf numFmtId="38" fontId="181" fillId="0" borderId="48" xfId="50" applyFont="1" applyBorder="1" applyAlignment="1">
      <alignment vertical="center" wrapText="1"/>
    </xf>
    <xf numFmtId="38" fontId="207" fillId="0" borderId="49" xfId="50" applyFont="1" applyBorder="1" applyAlignment="1">
      <alignment horizontal="center" vertical="center" shrinkToFit="1"/>
    </xf>
    <xf numFmtId="38" fontId="49" fillId="0" borderId="49" xfId="50" applyFont="1" applyBorder="1" applyAlignment="1">
      <alignment horizontal="center" vertical="center" shrinkToFit="1"/>
    </xf>
    <xf numFmtId="0" fontId="181" fillId="0" borderId="48" xfId="61" applyFont="1" applyBorder="1" applyAlignment="1">
      <alignment horizontal="left" vertical="center" wrapText="1"/>
      <protection/>
    </xf>
    <xf numFmtId="0" fontId="180" fillId="0" borderId="45" xfId="61" applyFont="1" applyBorder="1" applyAlignment="1">
      <alignment horizontal="left" vertical="center" wrapText="1"/>
      <protection/>
    </xf>
    <xf numFmtId="0" fontId="38" fillId="0" borderId="81" xfId="61" applyFont="1" applyBorder="1" applyAlignment="1">
      <alignment vertical="center" wrapText="1"/>
      <protection/>
    </xf>
    <xf numFmtId="38" fontId="4" fillId="0" borderId="103" xfId="50" applyFont="1" applyBorder="1" applyAlignment="1">
      <alignment horizontal="center" vertical="center" shrinkToFit="1"/>
    </xf>
    <xf numFmtId="38" fontId="0" fillId="0" borderId="101" xfId="50" applyFont="1" applyBorder="1" applyAlignment="1">
      <alignment vertical="center" shrinkToFit="1"/>
    </xf>
    <xf numFmtId="38" fontId="0" fillId="0" borderId="97" xfId="50" applyFont="1" applyBorder="1" applyAlignment="1">
      <alignment vertical="center" shrinkToFit="1"/>
    </xf>
    <xf numFmtId="38" fontId="0" fillId="0" borderId="95" xfId="50" applyFont="1" applyBorder="1" applyAlignment="1">
      <alignment vertical="center" shrinkToFit="1"/>
    </xf>
    <xf numFmtId="0" fontId="4" fillId="0" borderId="70" xfId="61" applyFont="1" applyBorder="1" applyAlignment="1">
      <alignment horizontal="center" vertical="center" shrinkToFit="1"/>
      <protection/>
    </xf>
    <xf numFmtId="38" fontId="49" fillId="0" borderId="56" xfId="50" applyFont="1" applyBorder="1" applyAlignment="1">
      <alignment horizontal="center" vertical="center" shrinkToFit="1"/>
    </xf>
    <xf numFmtId="49" fontId="180" fillId="0" borderId="45" xfId="61" applyNumberFormat="1" applyFont="1" applyBorder="1" applyAlignment="1">
      <alignment horizontal="center" vertical="center" shrinkToFit="1"/>
      <protection/>
    </xf>
    <xf numFmtId="0" fontId="180" fillId="0" borderId="62" xfId="61" applyFont="1" applyBorder="1" applyAlignment="1">
      <alignment vertical="center" wrapText="1"/>
      <protection/>
    </xf>
    <xf numFmtId="38" fontId="191" fillId="0" borderId="56" xfId="50" applyFont="1" applyBorder="1" applyAlignment="1">
      <alignment horizontal="center" vertical="center" shrinkToFit="1"/>
    </xf>
    <xf numFmtId="0" fontId="184" fillId="0" borderId="113" xfId="61" applyFont="1" applyBorder="1" applyAlignment="1">
      <alignment vertical="center" wrapText="1" shrinkToFit="1"/>
      <protection/>
    </xf>
    <xf numFmtId="0" fontId="11" fillId="0" borderId="113" xfId="61" applyFont="1" applyBorder="1" applyAlignment="1">
      <alignment vertical="center" wrapText="1" shrinkToFit="1"/>
      <protection/>
    </xf>
    <xf numFmtId="49" fontId="4" fillId="0" borderId="45" xfId="61" applyNumberFormat="1" applyFont="1" applyBorder="1" applyAlignment="1">
      <alignment horizontal="center" vertical="center" shrinkToFit="1"/>
      <protection/>
    </xf>
    <xf numFmtId="0" fontId="4" fillId="42" borderId="62" xfId="61" applyFont="1" applyFill="1" applyBorder="1" applyAlignment="1">
      <alignment vertical="center" wrapText="1"/>
      <protection/>
    </xf>
    <xf numFmtId="49" fontId="4" fillId="0" borderId="57" xfId="61" applyNumberFormat="1" applyFont="1" applyBorder="1" applyAlignment="1">
      <alignment horizontal="center" vertical="center" shrinkToFit="1"/>
      <protection/>
    </xf>
    <xf numFmtId="0" fontId="4" fillId="0" borderId="62" xfId="61" applyFont="1" applyBorder="1" applyAlignment="1">
      <alignment vertical="center" wrapText="1"/>
      <protection/>
    </xf>
    <xf numFmtId="49" fontId="180" fillId="0" borderId="57" xfId="61" applyNumberFormat="1" applyFont="1" applyBorder="1" applyAlignment="1">
      <alignment horizontal="center" vertical="center" shrinkToFit="1"/>
      <protection/>
    </xf>
    <xf numFmtId="0" fontId="186" fillId="42" borderId="96" xfId="61" applyFont="1" applyFill="1" applyBorder="1" applyAlignment="1">
      <alignment horizontal="center" vertical="center" shrinkToFit="1"/>
      <protection/>
    </xf>
    <xf numFmtId="176" fontId="208" fillId="0" borderId="49" xfId="50" applyNumberFormat="1" applyFont="1" applyBorder="1" applyAlignment="1">
      <alignment horizontal="center" vertical="center" shrinkToFit="1"/>
    </xf>
    <xf numFmtId="0" fontId="180" fillId="0" borderId="69" xfId="61" applyFont="1" applyBorder="1" applyAlignment="1">
      <alignment vertical="center" wrapText="1"/>
      <protection/>
    </xf>
    <xf numFmtId="0" fontId="3" fillId="0" borderId="114" xfId="61" applyFont="1" applyBorder="1" applyAlignment="1">
      <alignment horizontal="center" vertical="center"/>
      <protection/>
    </xf>
    <xf numFmtId="0" fontId="7" fillId="0" borderId="115" xfId="61" applyFont="1" applyBorder="1" applyAlignment="1">
      <alignment horizontal="left" vertical="center" wrapText="1"/>
      <protection/>
    </xf>
    <xf numFmtId="49" fontId="4" fillId="0" borderId="115" xfId="61" applyNumberFormat="1" applyFont="1" applyBorder="1" applyAlignment="1">
      <alignment horizontal="center" vertical="center"/>
      <protection/>
    </xf>
    <xf numFmtId="38" fontId="4" fillId="0" borderId="114" xfId="61" applyNumberFormat="1" applyFont="1" applyBorder="1">
      <alignment vertical="center"/>
      <protection/>
    </xf>
    <xf numFmtId="0" fontId="38" fillId="0" borderId="116" xfId="61" applyFont="1" applyBorder="1">
      <alignment vertical="center"/>
      <protection/>
    </xf>
    <xf numFmtId="38" fontId="4" fillId="0" borderId="116" xfId="61" applyNumberFormat="1" applyFont="1" applyBorder="1" applyAlignment="1">
      <alignment vertical="center" wrapText="1"/>
      <protection/>
    </xf>
    <xf numFmtId="38" fontId="4" fillId="0" borderId="117" xfId="61" applyNumberFormat="1" applyFont="1" applyBorder="1" applyAlignment="1">
      <alignment vertical="center" wrapText="1"/>
      <protection/>
    </xf>
    <xf numFmtId="38" fontId="166" fillId="42" borderId="118" xfId="61" applyNumberFormat="1" applyFont="1" applyFill="1" applyBorder="1" applyAlignment="1">
      <alignment horizontal="center" vertical="center" shrinkToFit="1"/>
      <protection/>
    </xf>
    <xf numFmtId="38" fontId="4" fillId="0" borderId="119" xfId="61" applyNumberFormat="1" applyFont="1" applyBorder="1" applyAlignment="1">
      <alignment vertical="center" wrapText="1"/>
      <protection/>
    </xf>
    <xf numFmtId="38" fontId="4" fillId="0" borderId="120" xfId="61" applyNumberFormat="1" applyFont="1" applyBorder="1" applyAlignment="1">
      <alignment vertical="center" wrapText="1"/>
      <protection/>
    </xf>
    <xf numFmtId="177" fontId="9" fillId="0" borderId="114" xfId="50" applyNumberFormat="1" applyFont="1" applyBorder="1" applyAlignment="1">
      <alignment vertical="center" shrinkToFit="1"/>
    </xf>
    <xf numFmtId="177" fontId="27" fillId="0" borderId="114" xfId="50" applyNumberFormat="1" applyFont="1" applyBorder="1" applyAlignment="1">
      <alignment vertical="center" shrinkToFit="1"/>
    </xf>
    <xf numFmtId="177" fontId="39" fillId="0" borderId="114" xfId="50" applyNumberFormat="1" applyFont="1" applyBorder="1" applyAlignment="1">
      <alignment vertical="center" shrinkToFit="1"/>
    </xf>
    <xf numFmtId="38" fontId="4" fillId="0" borderId="114" xfId="50" applyFont="1" applyBorder="1" applyAlignment="1">
      <alignment vertical="center" shrinkToFit="1"/>
    </xf>
    <xf numFmtId="38" fontId="4" fillId="0" borderId="116" xfId="50" applyFont="1" applyBorder="1" applyAlignment="1">
      <alignment vertical="center" shrinkToFit="1"/>
    </xf>
    <xf numFmtId="177" fontId="168" fillId="37" borderId="114" xfId="50" applyNumberFormat="1" applyFont="1" applyFill="1" applyBorder="1" applyAlignment="1">
      <alignment vertical="center" shrinkToFit="1"/>
    </xf>
    <xf numFmtId="38" fontId="4" fillId="0" borderId="121" xfId="50" applyFont="1" applyBorder="1" applyAlignment="1">
      <alignment horizontal="center" vertical="center" shrinkToFit="1"/>
    </xf>
    <xf numFmtId="38" fontId="4" fillId="0" borderId="122" xfId="50" applyFont="1" applyBorder="1" applyAlignment="1">
      <alignment horizontal="center" vertical="center" shrinkToFit="1"/>
    </xf>
    <xf numFmtId="38" fontId="4" fillId="0" borderId="123" xfId="50" applyFont="1" applyBorder="1" applyAlignment="1">
      <alignment horizontal="center" vertical="center" shrinkToFit="1"/>
    </xf>
    <xf numFmtId="38" fontId="4" fillId="0" borderId="124" xfId="50" applyFont="1" applyBorder="1" applyAlignment="1">
      <alignment vertical="center" shrinkToFit="1"/>
    </xf>
    <xf numFmtId="38" fontId="0" fillId="0" borderId="125" xfId="50" applyBorder="1" applyAlignment="1">
      <alignment vertical="center" shrinkToFit="1"/>
    </xf>
    <xf numFmtId="180" fontId="5" fillId="0" borderId="116" xfId="50" applyNumberFormat="1" applyFont="1" applyBorder="1" applyAlignment="1">
      <alignment vertical="center" shrinkToFit="1"/>
    </xf>
    <xf numFmtId="38" fontId="4" fillId="0" borderId="115" xfId="50" applyFont="1" applyBorder="1" applyAlignment="1">
      <alignment vertical="center" shrinkToFit="1"/>
    </xf>
    <xf numFmtId="177" fontId="4" fillId="0" borderId="116" xfId="50" applyNumberFormat="1" applyFont="1" applyBorder="1" applyAlignment="1">
      <alignment vertical="center" shrinkToFit="1"/>
    </xf>
    <xf numFmtId="38" fontId="27" fillId="0" borderId="126" xfId="50" applyFont="1" applyBorder="1" applyAlignment="1">
      <alignment vertical="center" shrinkToFit="1"/>
    </xf>
    <xf numFmtId="38" fontId="0" fillId="0" borderId="127" xfId="50" applyBorder="1" applyAlignment="1">
      <alignment vertical="center" shrinkToFit="1"/>
    </xf>
    <xf numFmtId="38" fontId="4" fillId="0" borderId="118" xfId="50" applyFont="1" applyBorder="1" applyAlignment="1">
      <alignment vertical="center" shrinkToFit="1"/>
    </xf>
    <xf numFmtId="177" fontId="6" fillId="43" borderId="114" xfId="50" applyNumberFormat="1" applyFont="1" applyFill="1" applyBorder="1" applyAlignment="1">
      <alignment vertical="center" shrinkToFit="1"/>
    </xf>
    <xf numFmtId="38" fontId="25" fillId="0" borderId="128" xfId="50" applyFont="1" applyBorder="1" applyAlignment="1">
      <alignment vertical="center" shrinkToFit="1"/>
    </xf>
    <xf numFmtId="38" fontId="35" fillId="0" borderId="116" xfId="50" applyFont="1" applyBorder="1" applyAlignment="1">
      <alignment vertical="center" shrinkToFit="1"/>
    </xf>
    <xf numFmtId="38" fontId="4" fillId="0" borderId="129" xfId="50" applyFont="1" applyBorder="1" applyAlignment="1">
      <alignment vertical="center" shrinkToFit="1"/>
    </xf>
    <xf numFmtId="0" fontId="19" fillId="0" borderId="116" xfId="61" applyFont="1" applyBorder="1" applyAlignment="1">
      <alignment vertical="center" wrapText="1"/>
      <protection/>
    </xf>
    <xf numFmtId="177" fontId="10" fillId="0" borderId="115" xfId="61" applyNumberFormat="1" applyFont="1" applyBorder="1" applyAlignment="1">
      <alignment vertical="center" wrapText="1"/>
      <protection/>
    </xf>
    <xf numFmtId="0" fontId="6" fillId="0" borderId="114" xfId="61" applyFont="1" applyBorder="1" applyAlignment="1">
      <alignment vertical="center" shrinkToFit="1"/>
      <protection/>
    </xf>
    <xf numFmtId="49" fontId="6" fillId="0" borderId="123" xfId="61" applyNumberFormat="1" applyFont="1" applyBorder="1" applyAlignment="1">
      <alignment horizontal="left" vertical="center" shrinkToFit="1"/>
      <protection/>
    </xf>
    <xf numFmtId="38" fontId="0" fillId="0" borderId="118" xfId="50" applyBorder="1" applyAlignment="1">
      <alignment horizontal="right" vertical="center" shrinkToFit="1"/>
    </xf>
    <xf numFmtId="38" fontId="4" fillId="0" borderId="116" xfId="50" applyFont="1" applyBorder="1" applyAlignment="1">
      <alignment horizontal="center" vertical="center" shrinkToFit="1"/>
    </xf>
    <xf numFmtId="38" fontId="4" fillId="0" borderId="130" xfId="50" applyFont="1" applyBorder="1" applyAlignment="1">
      <alignment vertical="center" shrinkToFit="1"/>
    </xf>
    <xf numFmtId="38" fontId="35" fillId="0" borderId="128" xfId="50" applyFont="1" applyBorder="1" applyAlignment="1">
      <alignment vertical="center" shrinkToFit="1"/>
    </xf>
    <xf numFmtId="0" fontId="3" fillId="0" borderId="131" xfId="61" applyFont="1" applyBorder="1" applyAlignment="1">
      <alignment horizontal="center" vertical="center"/>
      <protection/>
    </xf>
    <xf numFmtId="38" fontId="50" fillId="0" borderId="132" xfId="50" applyFont="1" applyBorder="1" applyAlignment="1">
      <alignment horizontal="left" vertical="center" wrapText="1"/>
    </xf>
    <xf numFmtId="49" fontId="4" fillId="0" borderId="132" xfId="61" applyNumberFormat="1" applyFont="1" applyBorder="1" applyAlignment="1">
      <alignment horizontal="center" vertical="center"/>
      <protection/>
    </xf>
    <xf numFmtId="0" fontId="11" fillId="0" borderId="133" xfId="61" applyFont="1" applyBorder="1" applyAlignment="1">
      <alignment vertical="center" wrapText="1" shrinkToFit="1"/>
      <protection/>
    </xf>
    <xf numFmtId="0" fontId="4" fillId="0" borderId="132" xfId="61" applyFont="1" applyBorder="1" applyAlignment="1">
      <alignment horizontal="center" vertical="center" shrinkToFit="1"/>
      <protection/>
    </xf>
    <xf numFmtId="0" fontId="51" fillId="0" borderId="0" xfId="61" applyFont="1" applyAlignment="1">
      <alignment vertical="center" wrapText="1"/>
      <protection/>
    </xf>
    <xf numFmtId="0" fontId="166" fillId="42" borderId="134" xfId="61" applyFont="1" applyFill="1" applyBorder="1" applyAlignment="1">
      <alignment horizontal="center" vertical="center" shrinkToFit="1"/>
      <protection/>
    </xf>
    <xf numFmtId="176" fontId="4" fillId="0" borderId="131" xfId="61" applyNumberFormat="1" applyFont="1" applyBorder="1" applyAlignment="1">
      <alignment horizontal="right" vertical="center" shrinkToFit="1"/>
      <protection/>
    </xf>
    <xf numFmtId="177" fontId="9" fillId="0" borderId="135" xfId="50" applyNumberFormat="1" applyFont="1" applyBorder="1" applyAlignment="1">
      <alignment vertical="center" shrinkToFit="1"/>
    </xf>
    <xf numFmtId="38" fontId="27" fillId="0" borderId="136" xfId="50" applyFont="1" applyBorder="1" applyAlignment="1">
      <alignment vertical="center" shrinkToFit="1"/>
    </xf>
    <xf numFmtId="38" fontId="27" fillId="0" borderId="0" xfId="50" applyFont="1" applyAlignment="1">
      <alignment vertical="center" shrinkToFit="1"/>
    </xf>
    <xf numFmtId="38" fontId="4" fillId="0" borderId="135" xfId="50" applyFont="1" applyBorder="1" applyAlignment="1">
      <alignment vertical="center" shrinkToFit="1"/>
    </xf>
    <xf numFmtId="177" fontId="168" fillId="37" borderId="135" xfId="50" applyNumberFormat="1" applyFont="1" applyFill="1" applyBorder="1" applyAlignment="1">
      <alignment vertical="center" shrinkToFit="1"/>
    </xf>
    <xf numFmtId="38" fontId="4" fillId="0" borderId="137" xfId="50" applyFont="1" applyBorder="1" applyAlignment="1">
      <alignment vertical="center" shrinkToFit="1"/>
    </xf>
    <xf numFmtId="38" fontId="0" fillId="0" borderId="134" xfId="50" applyBorder="1" applyAlignment="1">
      <alignment horizontal="right" vertical="center" shrinkToFit="1"/>
    </xf>
    <xf numFmtId="38" fontId="0" fillId="0" borderId="138" xfId="50" applyBorder="1" applyAlignment="1">
      <alignment vertical="center" shrinkToFit="1"/>
    </xf>
    <xf numFmtId="38" fontId="4" fillId="0" borderId="132" xfId="50" applyFont="1" applyBorder="1" applyAlignment="1">
      <alignment vertical="center" shrinkToFit="1"/>
    </xf>
    <xf numFmtId="38" fontId="4" fillId="0" borderId="139" xfId="50" applyFont="1" applyBorder="1" applyAlignment="1">
      <alignment vertical="center" shrinkToFit="1"/>
    </xf>
    <xf numFmtId="38" fontId="0" fillId="0" borderId="140" xfId="50" applyBorder="1" applyAlignment="1">
      <alignment vertical="center" shrinkToFit="1"/>
    </xf>
    <xf numFmtId="38" fontId="4" fillId="0" borderId="134" xfId="50" applyFont="1" applyBorder="1" applyAlignment="1">
      <alignment vertical="center" shrinkToFit="1"/>
    </xf>
    <xf numFmtId="177" fontId="6" fillId="43" borderId="135" xfId="50" applyNumberFormat="1" applyFont="1" applyFill="1" applyBorder="1" applyAlignment="1">
      <alignment vertical="center" shrinkToFit="1"/>
    </xf>
    <xf numFmtId="38" fontId="0" fillId="0" borderId="136" xfId="50" applyBorder="1" applyAlignment="1">
      <alignment vertical="center" shrinkToFit="1"/>
    </xf>
    <xf numFmtId="38" fontId="0" fillId="0" borderId="0" xfId="50" applyAlignment="1">
      <alignment vertical="center" shrinkToFit="1"/>
    </xf>
    <xf numFmtId="38" fontId="4" fillId="0" borderId="141" xfId="50" applyFont="1" applyBorder="1" applyAlignment="1">
      <alignment vertical="center" shrinkToFit="1"/>
    </xf>
    <xf numFmtId="0" fontId="19" fillId="0" borderId="0" xfId="61" applyFont="1" applyAlignment="1">
      <alignment vertical="center" wrapText="1"/>
      <protection/>
    </xf>
    <xf numFmtId="0" fontId="4" fillId="0" borderId="132" xfId="61" applyFont="1" applyBorder="1" applyAlignment="1">
      <alignment vertical="center" wrapText="1"/>
      <protection/>
    </xf>
    <xf numFmtId="0" fontId="9" fillId="0" borderId="135" xfId="61" applyFont="1" applyBorder="1" applyAlignment="1">
      <alignment vertical="center" shrinkToFit="1"/>
      <protection/>
    </xf>
    <xf numFmtId="49" fontId="9" fillId="0" borderId="137" xfId="61" applyNumberFormat="1" applyFont="1" applyBorder="1" applyAlignment="1">
      <alignment horizontal="left" vertical="center" shrinkToFit="1"/>
      <protection/>
    </xf>
    <xf numFmtId="38" fontId="0" fillId="0" borderId="96" xfId="50" applyBorder="1" applyAlignment="1">
      <alignment horizontal="right" vertical="center" shrinkToFit="1"/>
    </xf>
    <xf numFmtId="38" fontId="50" fillId="0" borderId="93" xfId="50" applyFont="1" applyBorder="1" applyAlignment="1">
      <alignment horizontal="left" vertical="center" wrapText="1"/>
    </xf>
    <xf numFmtId="38" fontId="50" fillId="0" borderId="45" xfId="50" applyFont="1" applyBorder="1" applyAlignment="1">
      <alignment horizontal="left" vertical="center" wrapText="1"/>
    </xf>
    <xf numFmtId="177" fontId="51" fillId="0" borderId="48" xfId="50" applyNumberFormat="1" applyFont="1" applyBorder="1" applyAlignment="1">
      <alignment vertical="center" shrinkToFit="1"/>
    </xf>
    <xf numFmtId="0" fontId="52" fillId="0" borderId="50" xfId="61" applyFont="1" applyBorder="1" applyAlignment="1">
      <alignment vertical="center" shrinkToFit="1"/>
      <protection/>
    </xf>
    <xf numFmtId="49" fontId="52" fillId="0" borderId="56" xfId="61" applyNumberFormat="1" applyFont="1" applyBorder="1" applyAlignment="1">
      <alignment horizontal="left" vertical="center" shrinkToFit="1"/>
      <protection/>
    </xf>
    <xf numFmtId="0" fontId="3" fillId="0" borderId="142" xfId="61" applyFont="1" applyBorder="1" applyAlignment="1">
      <alignment horizontal="center" vertical="center"/>
      <protection/>
    </xf>
    <xf numFmtId="0" fontId="50" fillId="0" borderId="57" xfId="61" applyFont="1" applyBorder="1" applyAlignment="1">
      <alignment horizontal="left" vertical="center" wrapText="1"/>
      <protection/>
    </xf>
    <xf numFmtId="0" fontId="4" fillId="0" borderId="57" xfId="61" applyFont="1" applyBorder="1" applyAlignment="1">
      <alignment horizontal="center" vertical="center" shrinkToFit="1"/>
      <protection/>
    </xf>
    <xf numFmtId="176" fontId="4" fillId="0" borderId="142" xfId="61" applyNumberFormat="1" applyFont="1" applyBorder="1" applyAlignment="1">
      <alignment horizontal="right" vertical="center" shrinkToFit="1"/>
      <protection/>
    </xf>
    <xf numFmtId="0" fontId="6" fillId="0" borderId="62" xfId="61" applyFont="1" applyBorder="1" applyAlignment="1">
      <alignment horizontal="center" vertical="center" shrinkToFit="1"/>
      <protection/>
    </xf>
    <xf numFmtId="176" fontId="4" fillId="0" borderId="62" xfId="61" applyNumberFormat="1" applyFont="1" applyBorder="1" applyAlignment="1">
      <alignment horizontal="left" vertical="center" shrinkToFit="1"/>
      <protection/>
    </xf>
    <xf numFmtId="38" fontId="27" fillId="0" borderId="63" xfId="50" applyFont="1" applyBorder="1" applyAlignment="1">
      <alignment vertical="center" shrinkToFit="1"/>
    </xf>
    <xf numFmtId="38" fontId="27" fillId="42" borderId="62" xfId="50" applyFont="1" applyFill="1" applyBorder="1" applyAlignment="1">
      <alignment vertical="center" shrinkToFit="1"/>
    </xf>
    <xf numFmtId="38" fontId="4" fillId="0" borderId="62" xfId="50" applyFont="1" applyBorder="1" applyAlignment="1">
      <alignment vertical="center" shrinkToFit="1"/>
    </xf>
    <xf numFmtId="38" fontId="4" fillId="0" borderId="57" xfId="50" applyFont="1" applyBorder="1" applyAlignment="1">
      <alignment vertical="center" shrinkToFit="1"/>
    </xf>
    <xf numFmtId="177" fontId="4" fillId="0" borderId="62" xfId="50" applyNumberFormat="1" applyFont="1" applyBorder="1" applyAlignment="1">
      <alignment vertical="center" shrinkToFit="1"/>
    </xf>
    <xf numFmtId="38" fontId="0" fillId="0" borderId="143" xfId="50" applyBorder="1" applyAlignment="1">
      <alignment vertical="center" shrinkToFit="1"/>
    </xf>
    <xf numFmtId="38" fontId="4" fillId="0" borderId="96" xfId="50" applyFont="1" applyBorder="1" applyAlignment="1">
      <alignment vertical="center" shrinkToFit="1"/>
    </xf>
    <xf numFmtId="177" fontId="6" fillId="43" borderId="111" xfId="50" applyNumberFormat="1" applyFont="1" applyFill="1" applyBorder="1" applyAlignment="1">
      <alignment vertical="center" shrinkToFit="1"/>
    </xf>
    <xf numFmtId="38" fontId="0" fillId="0" borderId="63" xfId="50" applyBorder="1" applyAlignment="1">
      <alignment vertical="center" shrinkToFit="1"/>
    </xf>
    <xf numFmtId="38" fontId="0" fillId="0" borderId="62" xfId="50" applyBorder="1" applyAlignment="1">
      <alignment vertical="center" shrinkToFit="1"/>
    </xf>
    <xf numFmtId="38" fontId="4" fillId="0" borderId="144" xfId="50" applyFont="1" applyBorder="1" applyAlignment="1">
      <alignment vertical="center" shrinkToFit="1"/>
    </xf>
    <xf numFmtId="0" fontId="7" fillId="0" borderId="62" xfId="61" applyFont="1" applyBorder="1" applyAlignment="1">
      <alignment vertical="center" wrapText="1"/>
      <protection/>
    </xf>
    <xf numFmtId="0" fontId="9" fillId="0" borderId="111" xfId="61" applyFont="1" applyBorder="1" applyAlignment="1">
      <alignment vertical="center" shrinkToFit="1"/>
      <protection/>
    </xf>
    <xf numFmtId="0" fontId="9" fillId="0" borderId="64" xfId="61" applyFont="1" applyBorder="1" applyAlignment="1">
      <alignment horizontal="left" vertical="center" shrinkToFit="1"/>
      <protection/>
    </xf>
    <xf numFmtId="0" fontId="50" fillId="0" borderId="45" xfId="61" applyFont="1" applyBorder="1" applyAlignment="1">
      <alignment horizontal="left" vertical="center" wrapText="1"/>
      <protection/>
    </xf>
    <xf numFmtId="0" fontId="9" fillId="0" borderId="56" xfId="61" applyFont="1" applyBorder="1" applyAlignment="1">
      <alignment horizontal="left" vertical="center" shrinkToFit="1"/>
      <protection/>
    </xf>
    <xf numFmtId="0" fontId="4" fillId="0" borderId="46" xfId="61" applyFont="1" applyBorder="1" applyAlignment="1">
      <alignment vertical="center" shrinkToFit="1"/>
      <protection/>
    </xf>
    <xf numFmtId="0" fontId="53" fillId="0" borderId="44" xfId="61" applyFont="1" applyBorder="1" applyAlignment="1">
      <alignment horizontal="center" vertical="center"/>
      <protection/>
    </xf>
    <xf numFmtId="38" fontId="4" fillId="0" borderId="45" xfId="50" applyFont="1" applyBorder="1" applyAlignment="1">
      <alignment horizontal="left" vertical="center" shrinkToFit="1"/>
    </xf>
    <xf numFmtId="0" fontId="13" fillId="0" borderId="0" xfId="61" applyFont="1" applyAlignment="1">
      <alignment horizontal="center" vertical="center"/>
      <protection/>
    </xf>
    <xf numFmtId="176" fontId="54" fillId="0" borderId="48" xfId="61" applyNumberFormat="1" applyFont="1" applyBorder="1" applyAlignment="1">
      <alignment horizontal="left" vertical="center" shrinkToFit="1"/>
      <protection/>
    </xf>
    <xf numFmtId="38" fontId="13" fillId="0" borderId="54" xfId="50" applyFont="1" applyBorder="1" applyAlignment="1">
      <alignment vertical="center" shrinkToFit="1"/>
    </xf>
    <xf numFmtId="38" fontId="14" fillId="0" borderId="49" xfId="50" applyFont="1" applyBorder="1" applyAlignment="1">
      <alignment vertical="center" shrinkToFit="1"/>
    </xf>
    <xf numFmtId="177" fontId="5" fillId="43" borderId="50" xfId="50" applyNumberFormat="1" applyFont="1" applyFill="1" applyBorder="1" applyAlignment="1">
      <alignment vertical="center" shrinkToFit="1"/>
    </xf>
    <xf numFmtId="38" fontId="14" fillId="0" borderId="48" xfId="50" applyFont="1" applyBorder="1" applyAlignment="1">
      <alignment vertical="center" shrinkToFit="1"/>
    </xf>
    <xf numFmtId="0" fontId="55" fillId="0" borderId="48" xfId="61" applyFont="1" applyBorder="1" applyAlignment="1">
      <alignment vertical="center" wrapText="1"/>
      <protection/>
    </xf>
    <xf numFmtId="0" fontId="56" fillId="0" borderId="0" xfId="61" applyFont="1">
      <alignment vertical="center"/>
      <protection/>
    </xf>
    <xf numFmtId="0" fontId="57" fillId="0" borderId="50" xfId="61" applyFont="1" applyBorder="1" applyAlignment="1">
      <alignment vertical="center" shrinkToFit="1"/>
      <protection/>
    </xf>
    <xf numFmtId="49" fontId="57" fillId="0" borderId="56" xfId="61" applyNumberFormat="1" applyFont="1" applyBorder="1" applyAlignment="1">
      <alignment horizontal="left" vertical="center" shrinkToFit="1"/>
      <protection/>
    </xf>
    <xf numFmtId="178" fontId="56" fillId="0" borderId="0" xfId="61" applyNumberFormat="1" applyFont="1" applyAlignment="1">
      <alignment horizontal="center" vertical="center"/>
      <protection/>
    </xf>
    <xf numFmtId="0" fontId="13" fillId="0" borderId="0" xfId="61" applyFont="1">
      <alignment vertical="center"/>
      <protection/>
    </xf>
    <xf numFmtId="38" fontId="14" fillId="0" borderId="48" xfId="50" applyFont="1" applyBorder="1" applyAlignment="1">
      <alignment horizontal="center" vertical="center" shrinkToFit="1"/>
    </xf>
    <xf numFmtId="38" fontId="14" fillId="0" borderId="60" xfId="50" applyFont="1" applyBorder="1" applyAlignment="1">
      <alignment vertical="center" shrinkToFit="1"/>
    </xf>
    <xf numFmtId="38" fontId="14" fillId="0" borderId="61" xfId="50" applyFont="1" applyBorder="1" applyAlignment="1">
      <alignment vertical="center" shrinkToFit="1"/>
    </xf>
    <xf numFmtId="0" fontId="4" fillId="13" borderId="48" xfId="61" applyFont="1" applyFill="1" applyBorder="1" applyAlignment="1">
      <alignment vertical="center" wrapText="1"/>
      <protection/>
    </xf>
    <xf numFmtId="0" fontId="58" fillId="0" borderId="45" xfId="61" applyFont="1" applyBorder="1" applyAlignment="1">
      <alignment horizontal="center" vertical="center" shrinkToFit="1"/>
      <protection/>
    </xf>
    <xf numFmtId="176" fontId="58" fillId="0" borderId="44" xfId="61" applyNumberFormat="1" applyFont="1" applyBorder="1" applyAlignment="1">
      <alignment horizontal="right" vertical="center" shrinkToFit="1"/>
      <protection/>
    </xf>
    <xf numFmtId="179" fontId="31" fillId="0" borderId="48" xfId="61" applyNumberFormat="1" applyFont="1" applyBorder="1" applyAlignment="1">
      <alignment horizontal="left" vertical="center" shrinkToFit="1"/>
      <protection/>
    </xf>
    <xf numFmtId="38" fontId="35" fillId="0" borderId="48" xfId="50" applyFont="1" applyBorder="1" applyAlignment="1">
      <alignment vertical="center" shrinkToFit="1"/>
    </xf>
    <xf numFmtId="38" fontId="58" fillId="0" borderId="56" xfId="50" applyFont="1" applyBorder="1" applyAlignment="1">
      <alignment horizontal="center" vertical="center" shrinkToFit="1"/>
    </xf>
    <xf numFmtId="38" fontId="209" fillId="0" borderId="59" xfId="50" applyFont="1" applyBorder="1" applyAlignment="1">
      <alignment vertical="center" shrinkToFit="1"/>
    </xf>
    <xf numFmtId="38" fontId="210" fillId="13" borderId="51" xfId="50" applyFont="1" applyFill="1" applyBorder="1" applyAlignment="1">
      <alignment vertical="center" shrinkToFit="1"/>
    </xf>
    <xf numFmtId="38" fontId="211" fillId="0" borderId="45" xfId="50" applyFont="1" applyBorder="1" applyAlignment="1">
      <alignment horizontal="left" vertical="center" wrapText="1"/>
    </xf>
    <xf numFmtId="38" fontId="205" fillId="0" borderId="56" xfId="50" applyFont="1" applyBorder="1" applyAlignment="1">
      <alignment horizontal="center" vertical="center" shrinkToFit="1"/>
    </xf>
    <xf numFmtId="0" fontId="7" fillId="0" borderId="45" xfId="61" applyFont="1" applyBorder="1" applyAlignment="1">
      <alignment vertical="center" wrapText="1"/>
      <protection/>
    </xf>
    <xf numFmtId="38" fontId="50" fillId="0" borderId="45" xfId="61" applyNumberFormat="1" applyFont="1" applyBorder="1" applyAlignment="1">
      <alignment horizontal="left" vertical="center" wrapText="1"/>
      <protection/>
    </xf>
    <xf numFmtId="38" fontId="51" fillId="0" borderId="48" xfId="50" applyFont="1" applyBorder="1" applyAlignment="1">
      <alignment vertical="center" shrinkToFit="1"/>
    </xf>
    <xf numFmtId="38" fontId="51" fillId="0" borderId="49" xfId="50" applyFont="1" applyBorder="1" applyAlignment="1">
      <alignment vertical="center" shrinkToFit="1"/>
    </xf>
    <xf numFmtId="38" fontId="4" fillId="0" borderId="145" xfId="50" applyFont="1" applyBorder="1" applyAlignment="1">
      <alignment vertical="center" shrinkToFit="1"/>
    </xf>
    <xf numFmtId="38" fontId="4" fillId="0" borderId="45" xfId="61" applyNumberFormat="1" applyFont="1" applyBorder="1" applyAlignment="1">
      <alignment horizontal="left" vertical="center" shrinkToFit="1"/>
      <protection/>
    </xf>
    <xf numFmtId="176" fontId="31" fillId="0" borderId="44" xfId="61" applyNumberFormat="1" applyFont="1" applyBorder="1" applyAlignment="1">
      <alignment horizontal="right" vertical="center" shrinkToFit="1"/>
      <protection/>
    </xf>
    <xf numFmtId="176" fontId="31" fillId="0" borderId="48" xfId="61" applyNumberFormat="1" applyFont="1" applyBorder="1" applyAlignment="1">
      <alignment horizontal="left" vertical="center" shrinkToFit="1"/>
      <protection/>
    </xf>
    <xf numFmtId="0" fontId="4" fillId="0" borderId="46" xfId="61" applyFont="1" applyBorder="1" applyAlignment="1">
      <alignment horizontal="left" vertical="center" shrinkToFit="1"/>
      <protection/>
    </xf>
    <xf numFmtId="0" fontId="4" fillId="0" borderId="45" xfId="61" applyFont="1" applyBorder="1" applyAlignment="1">
      <alignment horizontal="left" vertical="center" shrinkToFit="1"/>
      <protection/>
    </xf>
    <xf numFmtId="38" fontId="4" fillId="0" borderId="146" xfId="50" applyFont="1" applyBorder="1" applyAlignment="1">
      <alignment vertical="center" shrinkToFit="1"/>
    </xf>
    <xf numFmtId="0" fontId="4" fillId="38" borderId="48" xfId="61" applyFont="1" applyFill="1" applyBorder="1" applyAlignment="1">
      <alignment vertical="center" wrapText="1"/>
      <protection/>
    </xf>
    <xf numFmtId="38" fontId="4" fillId="0" borderId="50" xfId="50" applyFont="1" applyBorder="1" applyAlignment="1">
      <alignment horizontal="center" vertical="center" shrinkToFit="1"/>
    </xf>
    <xf numFmtId="0" fontId="8" fillId="0" borderId="45" xfId="61" applyFont="1" applyBorder="1" applyAlignment="1">
      <alignment horizontal="left" vertical="center" shrinkToFit="1"/>
      <protection/>
    </xf>
    <xf numFmtId="176" fontId="14" fillId="0" borderId="44" xfId="61" applyNumberFormat="1" applyFont="1" applyBorder="1" applyAlignment="1">
      <alignment horizontal="right" vertical="center" shrinkToFit="1"/>
      <protection/>
    </xf>
    <xf numFmtId="0" fontId="14" fillId="0" borderId="48" xfId="61" applyFont="1" applyBorder="1" applyAlignment="1">
      <alignment horizontal="center" vertical="center" shrinkToFit="1"/>
      <protection/>
    </xf>
    <xf numFmtId="176" fontId="14" fillId="0" borderId="48" xfId="61" applyNumberFormat="1" applyFont="1" applyBorder="1" applyAlignment="1">
      <alignment horizontal="left" vertical="center" shrinkToFit="1"/>
      <protection/>
    </xf>
    <xf numFmtId="49" fontId="59" fillId="0" borderId="56" xfId="61" applyNumberFormat="1" applyFont="1" applyBorder="1" applyAlignment="1">
      <alignment horizontal="left" vertical="center" shrinkToFit="1"/>
      <protection/>
    </xf>
    <xf numFmtId="0" fontId="4" fillId="0" borderId="48" xfId="61" applyFont="1" applyBorder="1" applyAlignment="1">
      <alignment vertical="center" shrinkToFit="1"/>
      <protection/>
    </xf>
    <xf numFmtId="0" fontId="11" fillId="0" borderId="45" xfId="61" applyFont="1" applyBorder="1" applyAlignment="1">
      <alignment horizontal="left" vertical="center" shrinkToFit="1"/>
      <protection/>
    </xf>
    <xf numFmtId="183" fontId="5" fillId="0" borderId="45" xfId="50" applyNumberFormat="1" applyFont="1" applyBorder="1" applyAlignment="1">
      <alignment vertical="center" shrinkToFit="1"/>
    </xf>
    <xf numFmtId="177" fontId="60" fillId="0" borderId="48" xfId="50" applyNumberFormat="1" applyFont="1" applyBorder="1" applyAlignment="1">
      <alignment vertical="center" shrinkToFit="1"/>
    </xf>
    <xf numFmtId="38" fontId="13" fillId="0" borderId="48" xfId="50" applyFont="1" applyBorder="1" applyAlignment="1">
      <alignment vertical="center" shrinkToFit="1"/>
    </xf>
    <xf numFmtId="0" fontId="4" fillId="0" borderId="45" xfId="61" applyFont="1" applyBorder="1" applyAlignment="1">
      <alignment vertical="center" shrinkToFit="1"/>
      <protection/>
    </xf>
    <xf numFmtId="183" fontId="20" fillId="0" borderId="60" xfId="50" applyNumberFormat="1" applyFont="1" applyBorder="1" applyAlignment="1">
      <alignment horizontal="distributed" vertical="center" shrinkToFit="1"/>
    </xf>
    <xf numFmtId="0" fontId="11" fillId="0" borderId="45" xfId="61" applyFont="1" applyBorder="1" applyAlignment="1">
      <alignment horizontal="center" vertical="center" wrapText="1"/>
      <protection/>
    </xf>
    <xf numFmtId="0" fontId="11" fillId="0" borderId="46" xfId="61" applyFont="1" applyBorder="1" applyAlignment="1">
      <alignment horizontal="center" vertical="center" wrapText="1" shrinkToFit="1"/>
      <protection/>
    </xf>
    <xf numFmtId="0" fontId="6" fillId="0" borderId="50" xfId="61" applyFont="1" applyBorder="1" applyAlignment="1">
      <alignment vertical="center" shrinkToFit="1"/>
      <protection/>
    </xf>
    <xf numFmtId="49" fontId="6" fillId="0" borderId="56" xfId="61" applyNumberFormat="1" applyFont="1" applyBorder="1" applyAlignment="1">
      <alignment horizontal="left" vertical="center" shrinkToFit="1"/>
      <protection/>
    </xf>
    <xf numFmtId="0" fontId="11" fillId="0" borderId="45" xfId="61" applyFont="1" applyBorder="1" applyAlignment="1">
      <alignment horizontal="center" vertical="center" shrinkToFit="1"/>
      <protection/>
    </xf>
    <xf numFmtId="38" fontId="4" fillId="42" borderId="82" xfId="61" applyNumberFormat="1" applyFont="1" applyFill="1" applyBorder="1" applyAlignment="1">
      <alignment vertical="center" shrinkToFit="1"/>
      <protection/>
    </xf>
    <xf numFmtId="178" fontId="6" fillId="0" borderId="0" xfId="61" applyNumberFormat="1" applyFont="1">
      <alignment vertical="center"/>
      <protection/>
    </xf>
    <xf numFmtId="0" fontId="10" fillId="0" borderId="95" xfId="61" applyFont="1" applyBorder="1" applyAlignment="1">
      <alignment vertical="center" wrapText="1"/>
      <protection/>
    </xf>
    <xf numFmtId="0" fontId="62" fillId="42" borderId="98" xfId="61" applyFont="1" applyFill="1" applyBorder="1" applyAlignment="1">
      <alignment vertical="center" shrinkToFit="1"/>
      <protection/>
    </xf>
    <xf numFmtId="38" fontId="4" fillId="0" borderId="103" xfId="50" applyFont="1" applyBorder="1" applyAlignment="1">
      <alignment vertical="center" shrinkToFit="1"/>
    </xf>
    <xf numFmtId="0" fontId="10" fillId="0" borderId="93" xfId="61" applyFont="1" applyBorder="1" applyAlignment="1">
      <alignment vertical="center" wrapText="1"/>
      <protection/>
    </xf>
    <xf numFmtId="0" fontId="6" fillId="0" borderId="99" xfId="61" applyFont="1" applyBorder="1" applyAlignment="1">
      <alignment vertical="center" shrinkToFit="1"/>
      <protection/>
    </xf>
    <xf numFmtId="49" fontId="6" fillId="0" borderId="103" xfId="61" applyNumberFormat="1" applyFont="1" applyBorder="1" applyAlignment="1">
      <alignment horizontal="left" vertical="center" shrinkToFit="1"/>
      <protection/>
    </xf>
    <xf numFmtId="0" fontId="10" fillId="0" borderId="48" xfId="61" applyFont="1" applyBorder="1" applyAlignment="1">
      <alignment vertical="center" wrapText="1"/>
      <protection/>
    </xf>
    <xf numFmtId="0" fontId="62" fillId="42" borderId="49" xfId="61" applyFont="1" applyFill="1" applyBorder="1" applyAlignment="1">
      <alignment vertical="center" shrinkToFit="1"/>
      <protection/>
    </xf>
    <xf numFmtId="38" fontId="4" fillId="0" borderId="56" xfId="50" applyFont="1" applyBorder="1" applyAlignment="1">
      <alignment vertical="center" shrinkToFit="1"/>
    </xf>
    <xf numFmtId="0" fontId="62" fillId="42" borderId="147" xfId="61" applyFont="1" applyFill="1" applyBorder="1" applyAlignment="1">
      <alignment vertical="center" shrinkToFit="1"/>
      <protection/>
    </xf>
    <xf numFmtId="38" fontId="4" fillId="0" borderId="148" xfId="50" applyFont="1" applyBorder="1" applyAlignment="1">
      <alignment vertical="center" shrinkToFit="1"/>
    </xf>
    <xf numFmtId="184" fontId="0" fillId="0" borderId="78" xfId="61" applyNumberFormat="1" applyBorder="1" applyAlignment="1">
      <alignment vertical="center" wrapText="1"/>
      <protection/>
    </xf>
    <xf numFmtId="184" fontId="0" fillId="0" borderId="81" xfId="61" applyNumberFormat="1" applyBorder="1" applyAlignment="1">
      <alignment vertical="center" wrapText="1"/>
      <protection/>
    </xf>
    <xf numFmtId="177" fontId="63" fillId="0" borderId="83" xfId="50" applyNumberFormat="1" applyFont="1" applyBorder="1" applyAlignment="1">
      <alignment vertical="center" shrinkToFit="1"/>
    </xf>
    <xf numFmtId="38" fontId="6" fillId="0" borderId="84" xfId="50" applyFont="1" applyBorder="1" applyAlignment="1">
      <alignment vertical="center" shrinkToFit="1"/>
    </xf>
    <xf numFmtId="177" fontId="212" fillId="37" borderId="83" xfId="50" applyNumberFormat="1" applyFont="1" applyFill="1" applyBorder="1" applyAlignment="1">
      <alignment vertical="center" shrinkToFit="1"/>
    </xf>
    <xf numFmtId="184" fontId="4" fillId="0" borderId="79" xfId="61" applyNumberFormat="1" applyFont="1" applyBorder="1" applyAlignment="1">
      <alignment vertical="center" wrapText="1"/>
      <protection/>
    </xf>
    <xf numFmtId="184" fontId="4" fillId="0" borderId="81" xfId="61" applyNumberFormat="1" applyFont="1" applyBorder="1" applyAlignment="1">
      <alignment vertical="center" wrapText="1"/>
      <protection/>
    </xf>
    <xf numFmtId="185" fontId="4" fillId="0" borderId="79" xfId="61" applyNumberFormat="1" applyFont="1" applyBorder="1" applyAlignment="1">
      <alignment vertical="center" wrapText="1"/>
      <protection/>
    </xf>
    <xf numFmtId="185" fontId="4" fillId="0" borderId="81" xfId="61" applyNumberFormat="1" applyFont="1" applyBorder="1" applyAlignment="1">
      <alignment vertical="center" wrapText="1"/>
      <protection/>
    </xf>
    <xf numFmtId="185" fontId="0" fillId="0" borderId="81" xfId="61" applyNumberFormat="1" applyBorder="1" applyAlignment="1">
      <alignment vertical="center" wrapText="1"/>
      <protection/>
    </xf>
    <xf numFmtId="38" fontId="4" fillId="0" borderId="48" xfId="61" applyNumberFormat="1" applyFont="1" applyBorder="1" applyAlignment="1">
      <alignment vertical="center" wrapText="1"/>
      <protection/>
    </xf>
    <xf numFmtId="38" fontId="64" fillId="0" borderId="149" xfId="50" applyFont="1" applyBorder="1" applyAlignment="1">
      <alignment vertical="center" shrinkToFit="1"/>
    </xf>
    <xf numFmtId="38" fontId="45" fillId="0" borderId="48" xfId="50" applyFont="1" applyBorder="1" applyAlignment="1">
      <alignment horizontal="right" vertical="center" shrinkToFit="1"/>
    </xf>
    <xf numFmtId="38" fontId="154" fillId="0" borderId="56" xfId="50" applyFont="1" applyBorder="1" applyAlignment="1">
      <alignment vertical="center" shrinkToFit="1"/>
    </xf>
    <xf numFmtId="186" fontId="26" fillId="45" borderId="150" xfId="50" applyNumberFormat="1" applyFont="1" applyFill="1" applyBorder="1" applyAlignment="1">
      <alignment vertical="center" wrapText="1" shrinkToFit="1"/>
    </xf>
    <xf numFmtId="186" fontId="26" fillId="45" borderId="48" xfId="50" applyNumberFormat="1" applyFont="1" applyFill="1" applyBorder="1" applyAlignment="1">
      <alignment vertical="center" wrapText="1" shrinkToFit="1"/>
    </xf>
    <xf numFmtId="38" fontId="22" fillId="0" borderId="151" xfId="50" applyFont="1" applyBorder="1" applyAlignment="1">
      <alignment vertical="center" shrinkToFit="1"/>
    </xf>
    <xf numFmtId="38" fontId="23" fillId="0" borderId="48" xfId="50" applyFont="1" applyBorder="1" applyAlignment="1">
      <alignment vertical="center" shrinkToFit="1"/>
    </xf>
    <xf numFmtId="38" fontId="24" fillId="0" borderId="149" xfId="50" applyFont="1" applyBorder="1" applyAlignment="1">
      <alignment vertical="center" shrinkToFit="1"/>
    </xf>
    <xf numFmtId="38" fontId="4" fillId="0" borderId="52" xfId="50" applyFont="1" applyBorder="1" applyAlignment="1">
      <alignment vertical="center" shrinkToFit="1"/>
    </xf>
    <xf numFmtId="38" fontId="45" fillId="0" borderId="45" xfId="50" applyFont="1" applyBorder="1" applyAlignment="1">
      <alignment vertical="center" shrinkToFit="1"/>
    </xf>
    <xf numFmtId="177" fontId="4" fillId="0" borderId="48" xfId="50" applyNumberFormat="1" applyFont="1" applyBorder="1" applyAlignment="1">
      <alignment horizontal="right" vertical="center" shrinkToFit="1"/>
    </xf>
    <xf numFmtId="38" fontId="0" fillId="0" borderId="54" xfId="50" applyBorder="1" applyAlignment="1">
      <alignment horizontal="right" vertical="center" shrinkToFit="1"/>
    </xf>
    <xf numFmtId="38" fontId="45" fillId="0" borderId="151" xfId="50" applyFont="1" applyBorder="1" applyAlignment="1">
      <alignment vertical="center" shrinkToFit="1"/>
    </xf>
    <xf numFmtId="186" fontId="26" fillId="45" borderId="58" xfId="50" applyNumberFormat="1" applyFont="1" applyFill="1" applyBorder="1" applyAlignment="1">
      <alignment vertical="center" wrapText="1" shrinkToFit="1"/>
    </xf>
    <xf numFmtId="38" fontId="45" fillId="0" borderId="53" xfId="50" applyFont="1" applyBorder="1" applyAlignment="1">
      <alignment vertical="center" shrinkToFit="1"/>
    </xf>
    <xf numFmtId="38" fontId="4" fillId="0" borderId="151" xfId="50" applyFont="1" applyBorder="1" applyAlignment="1">
      <alignment vertical="center" shrinkToFit="1"/>
    </xf>
    <xf numFmtId="38" fontId="45" fillId="0" borderId="50" xfId="50" applyFont="1" applyBorder="1" applyAlignment="1">
      <alignment vertical="center" shrinkToFit="1"/>
    </xf>
    <xf numFmtId="38" fontId="4" fillId="0" borderId="54" xfId="50" applyFont="1" applyBorder="1" applyAlignment="1">
      <alignment vertical="center" shrinkToFit="1"/>
    </xf>
    <xf numFmtId="49" fontId="4" fillId="0" borderId="48" xfId="61" applyNumberFormat="1" applyFont="1" applyBorder="1" applyAlignment="1">
      <alignment horizontal="center" vertical="center"/>
      <protection/>
    </xf>
    <xf numFmtId="0" fontId="11" fillId="0" borderId="48" xfId="61" applyFont="1" applyBorder="1" applyAlignment="1">
      <alignment vertical="center" wrapText="1" shrinkToFit="1"/>
      <protection/>
    </xf>
    <xf numFmtId="38" fontId="4" fillId="0" borderId="48" xfId="50" applyFont="1" applyBorder="1" applyAlignment="1">
      <alignment vertical="center" wrapText="1"/>
    </xf>
    <xf numFmtId="176" fontId="4" fillId="0" borderId="48" xfId="61" applyNumberFormat="1" applyFont="1" applyBorder="1" applyAlignment="1">
      <alignment horizontal="right" vertical="center" shrinkToFit="1"/>
      <protection/>
    </xf>
    <xf numFmtId="38" fontId="4" fillId="0" borderId="48" xfId="50" applyFont="1" applyBorder="1" applyAlignment="1">
      <alignment horizontal="center" vertical="center"/>
    </xf>
    <xf numFmtId="38" fontId="4" fillId="0" borderId="48" xfId="50" applyFont="1" applyBorder="1" applyAlignment="1">
      <alignment vertical="center"/>
    </xf>
    <xf numFmtId="38" fontId="65" fillId="0" borderId="48" xfId="50" applyFont="1" applyBorder="1" applyAlignment="1">
      <alignment vertical="center" shrinkToFit="1"/>
    </xf>
    <xf numFmtId="38" fontId="26" fillId="0" borderId="48" xfId="50" applyFont="1" applyBorder="1" applyAlignment="1">
      <alignment horizontal="right" vertical="center" shrinkToFit="1"/>
    </xf>
    <xf numFmtId="38" fontId="154" fillId="0" borderId="48" xfId="50" applyFont="1" applyBorder="1" applyAlignment="1">
      <alignment horizontal="center" vertical="center"/>
    </xf>
    <xf numFmtId="38" fontId="22" fillId="0" borderId="48" xfId="50" applyFont="1" applyBorder="1" applyAlignment="1">
      <alignment vertical="center"/>
    </xf>
    <xf numFmtId="38" fontId="23" fillId="0" borderId="48" xfId="50" applyFont="1" applyBorder="1" applyAlignment="1">
      <alignment vertical="center"/>
    </xf>
    <xf numFmtId="38" fontId="24" fillId="0" borderId="48" xfId="50" applyFont="1" applyBorder="1" applyAlignment="1">
      <alignment vertical="center" shrinkToFit="1"/>
    </xf>
    <xf numFmtId="177" fontId="4" fillId="0" borderId="48" xfId="50" applyNumberFormat="1" applyFont="1" applyBorder="1" applyAlignment="1">
      <alignment vertical="center"/>
    </xf>
    <xf numFmtId="38" fontId="0" fillId="0" borderId="48" xfId="50" applyBorder="1" applyAlignment="1">
      <alignment vertical="center"/>
    </xf>
    <xf numFmtId="0" fontId="7" fillId="0" borderId="48" xfId="61" applyFont="1" applyBorder="1">
      <alignment vertical="center"/>
      <protection/>
    </xf>
    <xf numFmtId="38" fontId="10" fillId="0" borderId="152" xfId="50" applyFont="1" applyBorder="1" applyAlignment="1">
      <alignment vertical="center"/>
    </xf>
    <xf numFmtId="0" fontId="6" fillId="0" borderId="48" xfId="61" applyFont="1" applyBorder="1" applyAlignment="1">
      <alignment vertical="center" shrinkToFit="1"/>
      <protection/>
    </xf>
    <xf numFmtId="49" fontId="6" fillId="0" borderId="48" xfId="61" applyNumberFormat="1" applyFont="1" applyBorder="1" applyAlignment="1">
      <alignment horizontal="left" vertical="center" shrinkToFit="1"/>
      <protection/>
    </xf>
    <xf numFmtId="38" fontId="12" fillId="0" borderId="48" xfId="50" applyFont="1" applyBorder="1" applyAlignment="1">
      <alignment vertical="center"/>
    </xf>
    <xf numFmtId="0" fontId="0" fillId="0" borderId="48" xfId="61" applyBorder="1" applyAlignment="1">
      <alignment horizontal="left" vertical="center"/>
      <protection/>
    </xf>
    <xf numFmtId="176" fontId="4" fillId="0" borderId="56" xfId="61" applyNumberFormat="1" applyFont="1" applyBorder="1" applyAlignment="1">
      <alignment horizontal="left" vertical="center" shrinkToFit="1"/>
      <protection/>
    </xf>
    <xf numFmtId="38" fontId="4" fillId="0" borderId="153" xfId="50" applyFont="1" applyBorder="1" applyAlignment="1">
      <alignment horizontal="center" vertical="center"/>
    </xf>
    <xf numFmtId="177" fontId="5" fillId="0" borderId="154" xfId="50" applyNumberFormat="1" applyFont="1" applyBorder="1" applyAlignment="1">
      <alignment horizontal="center" vertical="center" shrinkToFit="1"/>
    </xf>
    <xf numFmtId="38" fontId="21" fillId="0" borderId="48" xfId="50" applyFont="1" applyBorder="1" applyAlignment="1">
      <alignment vertical="center" shrinkToFit="1"/>
    </xf>
    <xf numFmtId="38" fontId="5" fillId="0" borderId="48" xfId="50" applyFont="1" applyBorder="1" applyAlignment="1">
      <alignment vertical="center" shrinkToFit="1"/>
    </xf>
    <xf numFmtId="38" fontId="154" fillId="0" borderId="153" xfId="50" applyFont="1" applyBorder="1" applyAlignment="1">
      <alignment horizontal="center" vertical="center"/>
    </xf>
    <xf numFmtId="38" fontId="22" fillId="0" borderId="48" xfId="50" applyFont="1" applyBorder="1" applyAlignment="1">
      <alignment vertical="center" shrinkToFit="1"/>
    </xf>
    <xf numFmtId="38" fontId="4" fillId="0" borderId="152" xfId="61" applyNumberFormat="1" applyFont="1" applyBorder="1" applyAlignment="1">
      <alignment horizontal="left" vertical="center"/>
      <protection/>
    </xf>
    <xf numFmtId="38" fontId="156" fillId="0" borderId="0" xfId="50" applyFont="1" applyAlignment="1">
      <alignment horizontal="center" vertical="center" wrapText="1"/>
    </xf>
    <xf numFmtId="38" fontId="213" fillId="0" borderId="0" xfId="50" applyFont="1" applyAlignment="1">
      <alignment vertical="center" shrinkToFit="1"/>
    </xf>
    <xf numFmtId="38" fontId="214" fillId="0" borderId="0" xfId="50" applyFont="1" applyAlignment="1">
      <alignment vertical="center" shrinkToFit="1"/>
    </xf>
    <xf numFmtId="38" fontId="22" fillId="0" borderId="0" xfId="50" applyFont="1" applyAlignment="1">
      <alignment vertical="center" shrinkToFit="1"/>
    </xf>
    <xf numFmtId="38" fontId="4" fillId="0" borderId="0" xfId="61" applyNumberFormat="1" applyFont="1">
      <alignment vertical="center"/>
      <protection/>
    </xf>
    <xf numFmtId="38" fontId="213" fillId="0" borderId="155" xfId="50" applyFont="1" applyBorder="1" applyAlignment="1">
      <alignment vertical="center" shrinkToFit="1"/>
    </xf>
    <xf numFmtId="38" fontId="156" fillId="0" borderId="0" xfId="50" applyFont="1" applyAlignment="1">
      <alignment horizontal="center" vertical="center"/>
    </xf>
    <xf numFmtId="0" fontId="10" fillId="0" borderId="131" xfId="61" applyFont="1" applyBorder="1" applyAlignment="1">
      <alignment horizontal="center" vertical="center"/>
      <protection/>
    </xf>
    <xf numFmtId="0" fontId="4" fillId="0" borderId="0" xfId="61" applyFont="1" applyAlignment="1">
      <alignment horizontal="left" vertical="center" wrapText="1"/>
      <protection/>
    </xf>
    <xf numFmtId="0" fontId="4" fillId="0" borderId="0" xfId="61" applyFont="1" applyAlignment="1">
      <alignment horizontal="center" vertical="center"/>
      <protection/>
    </xf>
    <xf numFmtId="0" fontId="4" fillId="0" borderId="0" xfId="61" applyFont="1" applyAlignment="1">
      <alignment vertical="center" wrapText="1" shrinkToFit="1"/>
      <protection/>
    </xf>
    <xf numFmtId="38" fontId="156" fillId="0" borderId="0" xfId="61" applyNumberFormat="1" applyFont="1" applyAlignment="1">
      <alignment horizontal="center" vertical="center" shrinkToFit="1"/>
      <protection/>
    </xf>
    <xf numFmtId="38" fontId="215" fillId="0" borderId="0" xfId="50" applyFont="1" applyAlignment="1">
      <alignment vertical="center" shrinkToFit="1"/>
    </xf>
    <xf numFmtId="0" fontId="4" fillId="0" borderId="0" xfId="61" applyFont="1" applyAlignment="1">
      <alignment vertical="center" shrinkToFit="1"/>
      <protection/>
    </xf>
    <xf numFmtId="49" fontId="4" fillId="0" borderId="0" xfId="61" applyNumberFormat="1" applyFont="1" applyAlignment="1">
      <alignment horizontal="left" vertical="center" shrinkToFit="1"/>
      <protection/>
    </xf>
    <xf numFmtId="178" fontId="4" fillId="0" borderId="0" xfId="61" applyNumberFormat="1" applyFont="1" applyAlignment="1">
      <alignment horizontal="center" vertical="center"/>
      <protection/>
    </xf>
    <xf numFmtId="0" fontId="26" fillId="0" borderId="0" xfId="61" applyFont="1" applyAlignment="1">
      <alignment vertical="center" shrinkToFit="1"/>
      <protection/>
    </xf>
    <xf numFmtId="38" fontId="12" fillId="0" borderId="0" xfId="50" applyFont="1" applyAlignment="1">
      <alignment vertical="center" shrinkToFit="1"/>
    </xf>
    <xf numFmtId="38" fontId="10" fillId="0" borderId="0" xfId="50" applyFont="1" applyAlignment="1">
      <alignment vertical="center" shrinkToFit="1"/>
    </xf>
    <xf numFmtId="0" fontId="0" fillId="0" borderId="0" xfId="0" applyAlignment="1" applyProtection="1">
      <alignment vertical="center"/>
      <protection/>
    </xf>
    <xf numFmtId="0" fontId="4" fillId="0" borderId="0" xfId="0" applyFont="1" applyAlignment="1" applyProtection="1">
      <alignment horizontal="center" vertical="center"/>
      <protection/>
    </xf>
    <xf numFmtId="0" fontId="0" fillId="0" borderId="0" xfId="0" applyAlignment="1" applyProtection="1">
      <alignment horizontal="center" vertical="center"/>
      <protection/>
    </xf>
    <xf numFmtId="0" fontId="3" fillId="0" borderId="0" xfId="0" applyFont="1" applyAlignment="1" applyProtection="1">
      <alignment vertical="center"/>
      <protection/>
    </xf>
    <xf numFmtId="0" fontId="5" fillId="0" borderId="156" xfId="0" applyFont="1" applyBorder="1" applyAlignment="1" applyProtection="1">
      <alignment vertical="center"/>
      <protection/>
    </xf>
    <xf numFmtId="0" fontId="5" fillId="0" borderId="157" xfId="0" applyFont="1" applyBorder="1" applyAlignment="1" applyProtection="1">
      <alignment vertical="center"/>
      <protection/>
    </xf>
    <xf numFmtId="0" fontId="0" fillId="0" borderId="69" xfId="0" applyBorder="1" applyAlignment="1" applyProtection="1">
      <alignment vertical="center"/>
      <protection/>
    </xf>
    <xf numFmtId="0" fontId="25" fillId="0" borderId="0" xfId="0" applyFont="1" applyAlignment="1" applyProtection="1">
      <alignment vertical="center"/>
      <protection/>
    </xf>
    <xf numFmtId="0" fontId="6" fillId="0" borderId="0" xfId="0" applyFont="1" applyAlignment="1" applyProtection="1">
      <alignment vertical="center"/>
      <protection/>
    </xf>
    <xf numFmtId="0" fontId="5" fillId="0" borderId="0" xfId="0" applyFont="1" applyAlignment="1" applyProtection="1">
      <alignment vertical="center"/>
      <protection/>
    </xf>
    <xf numFmtId="0" fontId="0" fillId="0" borderId="0" xfId="0" applyBorder="1" applyAlignment="1" applyProtection="1">
      <alignment vertical="center"/>
      <protection/>
    </xf>
    <xf numFmtId="0" fontId="0" fillId="0" borderId="0" xfId="0" applyBorder="1" applyAlignment="1" applyProtection="1">
      <alignment vertical="center"/>
      <protection/>
    </xf>
    <xf numFmtId="0" fontId="4" fillId="0" borderId="0" xfId="0" applyFont="1" applyBorder="1" applyAlignment="1" applyProtection="1">
      <alignment vertical="center"/>
      <protection/>
    </xf>
    <xf numFmtId="0" fontId="0" fillId="0" borderId="0" xfId="0" applyNumberFormat="1" applyAlignment="1">
      <alignment vertical="center"/>
    </xf>
    <xf numFmtId="0" fontId="6" fillId="0" borderId="146" xfId="0" applyFont="1" applyBorder="1" applyAlignment="1" applyProtection="1">
      <alignment vertical="center"/>
      <protection/>
    </xf>
    <xf numFmtId="0" fontId="6" fillId="0" borderId="158" xfId="0" applyFont="1" applyBorder="1" applyAlignment="1" applyProtection="1">
      <alignment vertical="center"/>
      <protection/>
    </xf>
    <xf numFmtId="0" fontId="6" fillId="0" borderId="159" xfId="0" applyFont="1" applyBorder="1" applyAlignment="1" applyProtection="1">
      <alignment vertical="center"/>
      <protection/>
    </xf>
    <xf numFmtId="0" fontId="0" fillId="0" borderId="0" xfId="0" applyFont="1" applyBorder="1" applyAlignment="1" applyProtection="1">
      <alignment vertical="distributed"/>
      <protection/>
    </xf>
    <xf numFmtId="0" fontId="0" fillId="0" borderId="0" xfId="0" applyBorder="1" applyAlignment="1" applyProtection="1">
      <alignment vertical="distributed"/>
      <protection/>
    </xf>
    <xf numFmtId="0" fontId="0" fillId="0" borderId="0" xfId="0" applyAlignment="1" applyProtection="1">
      <alignment horizontal="left" vertical="center"/>
      <protection/>
    </xf>
    <xf numFmtId="0" fontId="0" fillId="0" borderId="160" xfId="0" applyBorder="1" applyAlignment="1" applyProtection="1">
      <alignment vertical="center"/>
      <protection/>
    </xf>
    <xf numFmtId="0" fontId="6" fillId="0" borderId="158" xfId="0" applyFont="1" applyBorder="1" applyAlignment="1" applyProtection="1">
      <alignment vertical="center"/>
      <protection locked="0"/>
    </xf>
    <xf numFmtId="0" fontId="0" fillId="0" borderId="0" xfId="0" applyBorder="1" applyAlignment="1" applyProtection="1">
      <alignment horizontal="center" vertical="distributed"/>
      <protection/>
    </xf>
    <xf numFmtId="0" fontId="63" fillId="0" borderId="0" xfId="0" applyFont="1" applyAlignment="1" applyProtection="1">
      <alignment vertical="center"/>
      <protection/>
    </xf>
    <xf numFmtId="0" fontId="0" fillId="0" borderId="0" xfId="0" applyBorder="1" applyAlignment="1" applyProtection="1">
      <alignment horizontal="left" vertical="distributed"/>
      <protection/>
    </xf>
    <xf numFmtId="0" fontId="5" fillId="0" borderId="0" xfId="0" applyFont="1" applyBorder="1" applyAlignment="1" applyProtection="1">
      <alignment vertical="center"/>
      <protection/>
    </xf>
    <xf numFmtId="0" fontId="6" fillId="0" borderId="156" xfId="0" applyFont="1" applyBorder="1" applyAlignment="1" applyProtection="1">
      <alignment horizontal="center" vertical="center"/>
      <protection/>
    </xf>
    <xf numFmtId="0" fontId="6" fillId="0" borderId="0" xfId="0" applyFont="1" applyBorder="1" applyAlignment="1" applyProtection="1">
      <alignment horizontal="left" vertical="center"/>
      <protection/>
    </xf>
    <xf numFmtId="0" fontId="6" fillId="0" borderId="158" xfId="0" applyFont="1" applyBorder="1" applyAlignment="1" applyProtection="1">
      <alignment horizontal="center" vertical="center"/>
      <protection/>
    </xf>
    <xf numFmtId="0" fontId="9" fillId="0" borderId="0" xfId="0" applyFont="1" applyBorder="1" applyAlignment="1" applyProtection="1">
      <alignment horizontal="center" vertical="center"/>
      <protection/>
    </xf>
    <xf numFmtId="0" fontId="6" fillId="0" borderId="0" xfId="0" applyFont="1" applyBorder="1" applyAlignment="1" applyProtection="1">
      <alignment vertical="center"/>
      <protection/>
    </xf>
    <xf numFmtId="0" fontId="0" fillId="0" borderId="13" xfId="0" applyBorder="1" applyAlignment="1" applyProtection="1">
      <alignment vertical="center"/>
      <protection/>
    </xf>
    <xf numFmtId="0" fontId="6" fillId="0" borderId="158" xfId="0" applyFont="1" applyBorder="1" applyAlignment="1" applyProtection="1">
      <alignment horizontal="left" vertical="center"/>
      <protection/>
    </xf>
    <xf numFmtId="0" fontId="5" fillId="0" borderId="0" xfId="0" applyFont="1" applyBorder="1" applyAlignment="1" applyProtection="1">
      <alignment horizontal="center" vertical="center"/>
      <protection/>
    </xf>
    <xf numFmtId="0" fontId="5" fillId="0" borderId="0" xfId="0" applyFont="1" applyBorder="1" applyAlignment="1" applyProtection="1">
      <alignment vertical="center"/>
      <protection/>
    </xf>
    <xf numFmtId="0" fontId="66" fillId="0" borderId="0" xfId="0" applyFont="1" applyAlignment="1" applyProtection="1">
      <alignment vertical="center"/>
      <protection/>
    </xf>
    <xf numFmtId="0" fontId="6" fillId="0" borderId="161" xfId="0" applyFont="1" applyBorder="1" applyAlignment="1" applyProtection="1">
      <alignment vertical="center"/>
      <protection locked="0"/>
    </xf>
    <xf numFmtId="0" fontId="5" fillId="0" borderId="155" xfId="0" applyFont="1" applyBorder="1" applyAlignment="1" applyProtection="1">
      <alignment vertical="center"/>
      <protection locked="0"/>
    </xf>
    <xf numFmtId="0" fontId="5" fillId="0" borderId="0" xfId="0" applyFont="1" applyAlignment="1" applyProtection="1">
      <alignment vertical="center"/>
      <protection locked="0"/>
    </xf>
    <xf numFmtId="0" fontId="5" fillId="0" borderId="162" xfId="0" applyFont="1" applyBorder="1" applyAlignment="1" applyProtection="1">
      <alignment vertical="center"/>
      <protection locked="0"/>
    </xf>
    <xf numFmtId="0" fontId="6" fillId="0" borderId="163" xfId="0" applyFont="1" applyBorder="1" applyAlignment="1" applyProtection="1">
      <alignment vertical="center"/>
      <protection locked="0"/>
    </xf>
    <xf numFmtId="0" fontId="5" fillId="0" borderId="23" xfId="0" applyFont="1" applyBorder="1" applyAlignment="1" applyProtection="1">
      <alignment vertical="center"/>
      <protection locked="0"/>
    </xf>
    <xf numFmtId="0" fontId="5" fillId="0" borderId="164" xfId="0" applyFont="1" applyBorder="1" applyAlignment="1" applyProtection="1">
      <alignment vertical="center"/>
      <protection locked="0"/>
    </xf>
    <xf numFmtId="0" fontId="67" fillId="0" borderId="155" xfId="0" applyFont="1" applyBorder="1" applyAlignment="1" applyProtection="1">
      <alignment vertical="center"/>
      <protection/>
    </xf>
    <xf numFmtId="0" fontId="67" fillId="0" borderId="146" xfId="0" applyFont="1" applyBorder="1" applyAlignment="1" applyProtection="1">
      <alignment vertical="center"/>
      <protection/>
    </xf>
    <xf numFmtId="0" fontId="67" fillId="0" borderId="158" xfId="0" applyFont="1" applyBorder="1" applyAlignment="1" applyProtection="1">
      <alignment vertical="center"/>
      <protection/>
    </xf>
    <xf numFmtId="0" fontId="6" fillId="0" borderId="23" xfId="0" applyFont="1" applyBorder="1" applyAlignment="1" applyProtection="1">
      <alignment vertical="center"/>
      <protection/>
    </xf>
    <xf numFmtId="0" fontId="6" fillId="0" borderId="23" xfId="0" applyFont="1" applyBorder="1" applyAlignment="1" applyProtection="1">
      <alignment horizontal="center" vertical="center"/>
      <protection locked="0"/>
    </xf>
    <xf numFmtId="0" fontId="6" fillId="0" borderId="156" xfId="0" applyFont="1" applyBorder="1" applyAlignment="1" applyProtection="1">
      <alignment vertical="center"/>
      <protection locked="0"/>
    </xf>
    <xf numFmtId="0" fontId="6" fillId="0" borderId="165" xfId="0" applyFont="1" applyBorder="1" applyAlignment="1" applyProtection="1">
      <alignment horizontal="center" vertical="center"/>
      <protection/>
    </xf>
    <xf numFmtId="0" fontId="25" fillId="0" borderId="158" xfId="0" applyFont="1" applyBorder="1" applyAlignment="1" applyProtection="1">
      <alignment horizontal="center" vertical="center"/>
      <protection locked="0"/>
    </xf>
    <xf numFmtId="0" fontId="6" fillId="0" borderId="156" xfId="0" applyFont="1" applyBorder="1" applyAlignment="1" applyProtection="1">
      <alignment horizontal="center" vertical="center"/>
      <protection locked="0"/>
    </xf>
    <xf numFmtId="0" fontId="25" fillId="0" borderId="0" xfId="0" applyFont="1" applyBorder="1" applyAlignment="1" applyProtection="1">
      <alignment horizontal="center" vertical="center"/>
      <protection/>
    </xf>
    <xf numFmtId="0" fontId="25" fillId="0" borderId="158" xfId="0" applyFont="1" applyBorder="1" applyAlignment="1" applyProtection="1">
      <alignment horizontal="center" vertical="center"/>
      <protection locked="0"/>
    </xf>
    <xf numFmtId="0" fontId="6" fillId="0" borderId="146" xfId="0" applyNumberFormat="1" applyFont="1" applyBorder="1" applyAlignment="1" applyProtection="1">
      <alignment horizontal="center" vertical="center"/>
      <protection locked="0"/>
    </xf>
    <xf numFmtId="0" fontId="6" fillId="0" borderId="158" xfId="0" applyNumberFormat="1" applyFont="1" applyBorder="1" applyAlignment="1" applyProtection="1">
      <alignment horizontal="center" vertical="center"/>
      <protection locked="0"/>
    </xf>
    <xf numFmtId="0" fontId="6" fillId="0" borderId="166" xfId="0" applyNumberFormat="1" applyFont="1" applyBorder="1" applyAlignment="1" applyProtection="1">
      <alignment horizontal="center" vertical="center"/>
      <protection locked="0"/>
    </xf>
    <xf numFmtId="0" fontId="6" fillId="0" borderId="146" xfId="0" applyFont="1" applyBorder="1" applyAlignment="1" applyProtection="1">
      <alignment horizontal="center" vertical="center" shrinkToFit="1"/>
      <protection/>
    </xf>
    <xf numFmtId="0" fontId="6" fillId="0" borderId="158" xfId="0" applyFont="1" applyBorder="1" applyAlignment="1" applyProtection="1">
      <alignment horizontal="center" vertical="center" shrinkToFit="1"/>
      <protection/>
    </xf>
    <xf numFmtId="0" fontId="6" fillId="0" borderId="166" xfId="0" applyFont="1" applyBorder="1" applyAlignment="1" applyProtection="1">
      <alignment horizontal="center" vertical="center" shrinkToFit="1"/>
      <protection/>
    </xf>
    <xf numFmtId="0" fontId="6" fillId="0" borderId="159" xfId="0" applyFont="1" applyBorder="1" applyAlignment="1" applyProtection="1">
      <alignment horizontal="center" vertical="center" shrinkToFit="1"/>
      <protection/>
    </xf>
    <xf numFmtId="0" fontId="0" fillId="0" borderId="167" xfId="0" applyFont="1" applyBorder="1" applyAlignment="1" applyProtection="1">
      <alignment horizontal="left" vertical="center" wrapText="1"/>
      <protection/>
    </xf>
    <xf numFmtId="0" fontId="0" fillId="0" borderId="158" xfId="0" applyFont="1" applyBorder="1" applyAlignment="1" applyProtection="1">
      <alignment horizontal="left" vertical="center" wrapText="1"/>
      <protection/>
    </xf>
    <xf numFmtId="0" fontId="0" fillId="0" borderId="159" xfId="0" applyFont="1" applyBorder="1" applyAlignment="1" applyProtection="1">
      <alignment horizontal="left" vertical="center" wrapText="1"/>
      <protection/>
    </xf>
    <xf numFmtId="0" fontId="4" fillId="0" borderId="0" xfId="0" applyFont="1" applyBorder="1" applyAlignment="1" applyProtection="1">
      <alignment horizontal="center" vertical="center"/>
      <protection/>
    </xf>
    <xf numFmtId="0" fontId="4" fillId="0" borderId="0" xfId="0" applyFont="1" applyAlignment="1" applyProtection="1">
      <alignment horizontal="center" vertical="center"/>
      <protection/>
    </xf>
    <xf numFmtId="0" fontId="0" fillId="0" borderId="0" xfId="0" applyBorder="1" applyAlignment="1" applyProtection="1">
      <alignment vertical="center"/>
      <protection/>
    </xf>
    <xf numFmtId="0" fontId="0" fillId="0" borderId="0" xfId="0" applyAlignment="1" applyProtection="1">
      <alignment horizontal="center" vertical="center"/>
      <protection/>
    </xf>
    <xf numFmtId="0" fontId="10" fillId="0" borderId="0" xfId="0" applyFont="1" applyAlignment="1" applyProtection="1">
      <alignment horizontal="center" vertical="center" textRotation="255"/>
      <protection/>
    </xf>
    <xf numFmtId="0" fontId="19" fillId="0" borderId="168" xfId="0" applyFont="1" applyBorder="1" applyAlignment="1" applyProtection="1">
      <alignment horizontal="center" vertical="center" textRotation="255" wrapText="1"/>
      <protection/>
    </xf>
    <xf numFmtId="0" fontId="6" fillId="0" borderId="169" xfId="0" applyFont="1" applyBorder="1" applyAlignment="1" applyProtection="1">
      <alignment horizontal="center" vertical="center" wrapText="1"/>
      <protection/>
    </xf>
    <xf numFmtId="0" fontId="6" fillId="0" borderId="170" xfId="0" applyFont="1" applyBorder="1" applyAlignment="1" applyProtection="1">
      <alignment horizontal="center" vertical="center" wrapText="1"/>
      <protection/>
    </xf>
    <xf numFmtId="0" fontId="9" fillId="0" borderId="165" xfId="0" applyFont="1" applyBorder="1" applyAlignment="1" applyProtection="1">
      <alignment horizontal="center" vertical="center" shrinkToFit="1"/>
      <protection/>
    </xf>
    <xf numFmtId="0" fontId="9" fillId="0" borderId="156" xfId="0" applyFont="1" applyBorder="1" applyAlignment="1" applyProtection="1">
      <alignment horizontal="center" vertical="center" shrinkToFit="1"/>
      <protection/>
    </xf>
    <xf numFmtId="0" fontId="9" fillId="0" borderId="157" xfId="0" applyFont="1" applyBorder="1" applyAlignment="1" applyProtection="1">
      <alignment horizontal="center" vertical="center" shrinkToFit="1"/>
      <protection/>
    </xf>
    <xf numFmtId="0" fontId="6" fillId="0" borderId="167" xfId="0" applyFont="1" applyBorder="1" applyAlignment="1" applyProtection="1">
      <alignment horizontal="center" vertical="center" wrapText="1"/>
      <protection/>
    </xf>
    <xf numFmtId="0" fontId="6" fillId="0" borderId="166" xfId="0" applyFont="1" applyBorder="1" applyAlignment="1" applyProtection="1">
      <alignment horizontal="center" vertical="center" wrapText="1"/>
      <protection/>
    </xf>
    <xf numFmtId="188" fontId="6" fillId="0" borderId="165" xfId="0" applyNumberFormat="1" applyFont="1" applyBorder="1" applyAlignment="1" applyProtection="1">
      <alignment horizontal="center" vertical="center"/>
      <protection locked="0"/>
    </xf>
    <xf numFmtId="188" fontId="6" fillId="0" borderId="156" xfId="0" applyNumberFormat="1" applyFont="1" applyBorder="1" applyAlignment="1" applyProtection="1">
      <alignment horizontal="center" vertical="center"/>
      <protection locked="0"/>
    </xf>
    <xf numFmtId="188" fontId="6" fillId="0" borderId="170" xfId="0" applyNumberFormat="1" applyFont="1" applyBorder="1" applyAlignment="1" applyProtection="1">
      <alignment horizontal="center" vertical="center"/>
      <protection locked="0"/>
    </xf>
    <xf numFmtId="0" fontId="6" fillId="0" borderId="167" xfId="0" applyFont="1" applyBorder="1" applyAlignment="1" applyProtection="1">
      <alignment horizontal="center" vertical="center"/>
      <protection/>
    </xf>
    <xf numFmtId="0" fontId="6" fillId="0" borderId="166" xfId="0" applyFont="1" applyBorder="1" applyAlignment="1" applyProtection="1">
      <alignment horizontal="center" vertical="center"/>
      <protection/>
    </xf>
    <xf numFmtId="0" fontId="6" fillId="0" borderId="146" xfId="0" applyFont="1" applyBorder="1" applyAlignment="1" applyProtection="1">
      <alignment horizontal="center" vertical="center"/>
      <protection locked="0"/>
    </xf>
    <xf numFmtId="0" fontId="6" fillId="0" borderId="158" xfId="0" applyFont="1" applyBorder="1" applyAlignment="1" applyProtection="1">
      <alignment horizontal="center" vertical="center"/>
      <protection locked="0"/>
    </xf>
    <xf numFmtId="0" fontId="6" fillId="0" borderId="159" xfId="0" applyFont="1" applyBorder="1" applyAlignment="1" applyProtection="1">
      <alignment horizontal="center" vertical="center"/>
      <protection locked="0"/>
    </xf>
    <xf numFmtId="0" fontId="25" fillId="0" borderId="146" xfId="0" applyFont="1" applyBorder="1" applyAlignment="1" applyProtection="1">
      <alignment horizontal="center" vertical="center" shrinkToFit="1"/>
      <protection locked="0"/>
    </xf>
    <xf numFmtId="0" fontId="25" fillId="0" borderId="158" xfId="0" applyFont="1" applyBorder="1" applyAlignment="1" applyProtection="1">
      <alignment horizontal="center" vertical="center" shrinkToFit="1"/>
      <protection locked="0"/>
    </xf>
    <xf numFmtId="0" fontId="25" fillId="0" borderId="166" xfId="0" applyFont="1" applyBorder="1" applyAlignment="1" applyProtection="1">
      <alignment horizontal="center" vertical="center" shrinkToFit="1"/>
      <protection locked="0"/>
    </xf>
    <xf numFmtId="0" fontId="6" fillId="0" borderId="171" xfId="0" applyFont="1" applyBorder="1" applyAlignment="1" applyProtection="1">
      <alignment horizontal="center" vertical="center"/>
      <protection/>
    </xf>
    <xf numFmtId="0" fontId="25" fillId="0" borderId="171" xfId="0" applyFont="1" applyBorder="1" applyAlignment="1" applyProtection="1">
      <alignment horizontal="center" vertical="center" shrinkToFit="1"/>
      <protection locked="0"/>
    </xf>
    <xf numFmtId="0" fontId="25" fillId="0" borderId="172" xfId="0" applyFont="1" applyBorder="1" applyAlignment="1" applyProtection="1">
      <alignment horizontal="center" vertical="center" shrinkToFit="1"/>
      <protection locked="0"/>
    </xf>
    <xf numFmtId="0" fontId="25" fillId="0" borderId="146" xfId="0" applyFont="1" applyBorder="1" applyAlignment="1" applyProtection="1">
      <alignment horizontal="center" vertical="center"/>
      <protection locked="0"/>
    </xf>
    <xf numFmtId="0" fontId="25" fillId="0" borderId="159" xfId="0" applyFont="1" applyBorder="1" applyAlignment="1" applyProtection="1">
      <alignment horizontal="center" vertical="center"/>
      <protection locked="0"/>
    </xf>
    <xf numFmtId="0" fontId="6" fillId="0" borderId="173" xfId="0" applyFont="1" applyBorder="1" applyAlignment="1" applyProtection="1">
      <alignment horizontal="left" vertical="center"/>
      <protection/>
    </xf>
    <xf numFmtId="0" fontId="6" fillId="0" borderId="174" xfId="0" applyFont="1" applyBorder="1" applyAlignment="1" applyProtection="1">
      <alignment horizontal="center" vertical="center"/>
      <protection/>
    </xf>
    <xf numFmtId="0" fontId="6" fillId="0" borderId="175" xfId="0" applyFont="1" applyBorder="1" applyAlignment="1" applyProtection="1">
      <alignment horizontal="center" vertical="center"/>
      <protection/>
    </xf>
    <xf numFmtId="0" fontId="25" fillId="0" borderId="176" xfId="0" applyFont="1" applyBorder="1" applyAlignment="1" applyProtection="1">
      <alignment horizontal="center" vertical="center" wrapText="1" shrinkToFit="1"/>
      <protection locked="0"/>
    </xf>
    <xf numFmtId="0" fontId="25" fillId="0" borderId="173" xfId="0" applyFont="1" applyBorder="1" applyAlignment="1" applyProtection="1">
      <alignment horizontal="center" vertical="center" shrinkToFit="1"/>
      <protection locked="0"/>
    </xf>
    <xf numFmtId="0" fontId="25" fillId="0" borderId="175" xfId="0" applyFont="1" applyBorder="1" applyAlignment="1" applyProtection="1">
      <alignment horizontal="center" vertical="center" shrinkToFit="1"/>
      <protection locked="0"/>
    </xf>
    <xf numFmtId="0" fontId="6" fillId="0" borderId="177" xfId="0" applyFont="1" applyBorder="1" applyAlignment="1" applyProtection="1">
      <alignment horizontal="center" vertical="center"/>
      <protection/>
    </xf>
    <xf numFmtId="0" fontId="25" fillId="0" borderId="177" xfId="0" applyFont="1" applyBorder="1" applyAlignment="1" applyProtection="1">
      <alignment horizontal="center" vertical="center" shrinkToFit="1"/>
      <protection locked="0"/>
    </xf>
    <xf numFmtId="0" fontId="25" fillId="0" borderId="176" xfId="0" applyFont="1" applyBorder="1" applyAlignment="1" applyProtection="1">
      <alignment horizontal="center" vertical="center" shrinkToFit="1"/>
      <protection locked="0"/>
    </xf>
    <xf numFmtId="0" fontId="25" fillId="0" borderId="178" xfId="0" applyFont="1" applyBorder="1" applyAlignment="1" applyProtection="1">
      <alignment horizontal="center" vertical="center" shrinkToFit="1"/>
      <protection locked="0"/>
    </xf>
    <xf numFmtId="0" fontId="9" fillId="0" borderId="179" xfId="0" applyFont="1" applyBorder="1" applyAlignment="1" applyProtection="1">
      <alignment horizontal="center" vertical="center"/>
      <protection/>
    </xf>
    <xf numFmtId="0" fontId="9" fillId="0" borderId="180" xfId="0" applyFont="1" applyBorder="1" applyAlignment="1" applyProtection="1">
      <alignment horizontal="center" vertical="center"/>
      <protection/>
    </xf>
    <xf numFmtId="0" fontId="2" fillId="0" borderId="181" xfId="0" applyFont="1" applyBorder="1" applyAlignment="1" applyProtection="1">
      <alignment horizontal="center" vertical="center" wrapText="1"/>
      <protection/>
    </xf>
    <xf numFmtId="0" fontId="2" fillId="0" borderId="171" xfId="0" applyFont="1" applyBorder="1" applyAlignment="1" applyProtection="1">
      <alignment horizontal="center" vertical="center"/>
      <protection/>
    </xf>
    <xf numFmtId="0" fontId="2" fillId="0" borderId="181" xfId="0" applyFont="1" applyBorder="1" applyAlignment="1" applyProtection="1">
      <alignment horizontal="center" vertical="center"/>
      <protection/>
    </xf>
    <xf numFmtId="0" fontId="6" fillId="0" borderId="161" xfId="0" applyFont="1" applyBorder="1" applyAlignment="1" applyProtection="1">
      <alignment horizontal="left" vertical="center"/>
      <protection/>
    </xf>
    <xf numFmtId="0" fontId="6" fillId="0" borderId="155" xfId="0" applyFont="1" applyBorder="1" applyAlignment="1" applyProtection="1">
      <alignment horizontal="left" vertical="center"/>
      <protection/>
    </xf>
    <xf numFmtId="0" fontId="6" fillId="0" borderId="182" xfId="0" applyFont="1" applyBorder="1" applyAlignment="1" applyProtection="1">
      <alignment horizontal="left" vertical="center"/>
      <protection/>
    </xf>
    <xf numFmtId="0" fontId="6" fillId="0" borderId="163" xfId="0" applyFont="1" applyBorder="1" applyAlignment="1" applyProtection="1">
      <alignment horizontal="left" vertical="center"/>
      <protection/>
    </xf>
    <xf numFmtId="0" fontId="6" fillId="0" borderId="23" xfId="0" applyFont="1" applyBorder="1" applyAlignment="1" applyProtection="1">
      <alignment horizontal="left" vertical="center"/>
      <protection/>
    </xf>
    <xf numFmtId="0" fontId="6" fillId="0" borderId="164" xfId="0" applyFont="1" applyBorder="1" applyAlignment="1" applyProtection="1">
      <alignment horizontal="left" vertical="center"/>
      <protection/>
    </xf>
    <xf numFmtId="0" fontId="6" fillId="0" borderId="183" xfId="0" applyFont="1" applyBorder="1" applyAlignment="1" applyProtection="1">
      <alignment horizontal="left" vertical="center"/>
      <protection/>
    </xf>
    <xf numFmtId="0" fontId="6" fillId="0" borderId="0" xfId="0" applyFont="1" applyBorder="1" applyAlignment="1" applyProtection="1">
      <alignment horizontal="left" vertical="center"/>
      <protection/>
    </xf>
    <xf numFmtId="0" fontId="6" fillId="0" borderId="162" xfId="0" applyFont="1" applyBorder="1" applyAlignment="1" applyProtection="1">
      <alignment horizontal="left" vertical="center"/>
      <protection/>
    </xf>
    <xf numFmtId="0" fontId="25" fillId="0" borderId="166" xfId="0" applyFont="1" applyBorder="1" applyAlignment="1" applyProtection="1">
      <alignment horizontal="center" vertical="center"/>
      <protection locked="0"/>
    </xf>
    <xf numFmtId="176" fontId="6" fillId="0" borderId="171" xfId="0" applyNumberFormat="1" applyFont="1" applyBorder="1" applyAlignment="1" applyProtection="1">
      <alignment horizontal="center" vertical="center"/>
      <protection locked="0"/>
    </xf>
    <xf numFmtId="0" fontId="6" fillId="0" borderId="176" xfId="0" applyFont="1" applyBorder="1" applyAlignment="1" applyProtection="1">
      <alignment horizontal="center" vertical="center"/>
      <protection locked="0"/>
    </xf>
    <xf numFmtId="0" fontId="6" fillId="0" borderId="173" xfId="0" applyFont="1" applyBorder="1" applyAlignment="1" applyProtection="1">
      <alignment horizontal="center" vertical="center"/>
      <protection locked="0"/>
    </xf>
    <xf numFmtId="0" fontId="5" fillId="0" borderId="161" xfId="0" applyFont="1" applyBorder="1" applyAlignment="1" applyProtection="1">
      <alignment horizontal="center" vertical="center"/>
      <protection locked="0"/>
    </xf>
    <xf numFmtId="0" fontId="5" fillId="0" borderId="155" xfId="0" applyFont="1" applyBorder="1" applyAlignment="1" applyProtection="1">
      <alignment horizontal="center" vertical="center"/>
      <protection locked="0"/>
    </xf>
    <xf numFmtId="0" fontId="5" fillId="0" borderId="182" xfId="0" applyFont="1" applyBorder="1" applyAlignment="1" applyProtection="1">
      <alignment horizontal="center" vertical="center"/>
      <protection locked="0"/>
    </xf>
    <xf numFmtId="0" fontId="5" fillId="0" borderId="163" xfId="0" applyFont="1" applyBorder="1" applyAlignment="1" applyProtection="1">
      <alignment horizontal="center" vertical="center"/>
      <protection locked="0"/>
    </xf>
    <xf numFmtId="0" fontId="5" fillId="0" borderId="23" xfId="0" applyFont="1" applyBorder="1" applyAlignment="1" applyProtection="1">
      <alignment horizontal="center" vertical="center"/>
      <protection locked="0"/>
    </xf>
    <xf numFmtId="0" fontId="5" fillId="0" borderId="164" xfId="0" applyFont="1" applyBorder="1" applyAlignment="1" applyProtection="1">
      <alignment horizontal="center" vertical="center"/>
      <protection locked="0"/>
    </xf>
    <xf numFmtId="0" fontId="6" fillId="0" borderId="146" xfId="0" applyFont="1" applyBorder="1" applyAlignment="1" applyProtection="1">
      <alignment horizontal="center" vertical="center"/>
      <protection/>
    </xf>
    <xf numFmtId="0" fontId="37" fillId="0" borderId="161" xfId="0" applyFont="1" applyBorder="1" applyAlignment="1" applyProtection="1">
      <alignment horizontal="center" vertical="center"/>
      <protection locked="0"/>
    </xf>
    <xf numFmtId="0" fontId="37" fillId="0" borderId="155" xfId="0" applyFont="1" applyBorder="1" applyAlignment="1" applyProtection="1">
      <alignment horizontal="center" vertical="center"/>
      <protection locked="0"/>
    </xf>
    <xf numFmtId="49" fontId="37" fillId="0" borderId="158" xfId="0" applyNumberFormat="1" applyFont="1" applyBorder="1" applyAlignment="1" applyProtection="1">
      <alignment horizontal="center" vertical="center"/>
      <protection locked="0"/>
    </xf>
    <xf numFmtId="49" fontId="67" fillId="0" borderId="158" xfId="0" applyNumberFormat="1" applyFont="1" applyBorder="1" applyAlignment="1" applyProtection="1">
      <alignment horizontal="center" vertical="center"/>
      <protection locked="0"/>
    </xf>
    <xf numFmtId="49" fontId="67" fillId="0" borderId="166" xfId="0" applyNumberFormat="1" applyFont="1" applyBorder="1" applyAlignment="1" applyProtection="1">
      <alignment horizontal="center" vertical="center"/>
      <protection locked="0"/>
    </xf>
    <xf numFmtId="0" fontId="6" fillId="0" borderId="177" xfId="0" applyFont="1" applyBorder="1" applyAlignment="1" applyProtection="1">
      <alignment horizontal="center" vertical="center"/>
      <protection locked="0"/>
    </xf>
    <xf numFmtId="0" fontId="6" fillId="0" borderId="171" xfId="0" applyFont="1" applyBorder="1" applyAlignment="1" applyProtection="1">
      <alignment horizontal="left" vertical="center"/>
      <protection/>
    </xf>
    <xf numFmtId="0" fontId="9" fillId="0" borderId="184" xfId="0" applyFont="1" applyBorder="1" applyAlignment="1" applyProtection="1">
      <alignment horizontal="center" vertical="center"/>
      <protection/>
    </xf>
    <xf numFmtId="0" fontId="9" fillId="0" borderId="177" xfId="0" applyFont="1" applyBorder="1" applyAlignment="1" applyProtection="1">
      <alignment horizontal="center" vertical="center"/>
      <protection/>
    </xf>
    <xf numFmtId="0" fontId="67" fillId="0" borderId="155" xfId="0" applyFont="1" applyBorder="1" applyAlignment="1" applyProtection="1">
      <alignment horizontal="center" vertical="center"/>
      <protection locked="0"/>
    </xf>
    <xf numFmtId="0" fontId="67" fillId="0" borderId="182" xfId="0" applyFont="1" applyBorder="1" applyAlignment="1" applyProtection="1">
      <alignment horizontal="center" vertical="center"/>
      <protection locked="0"/>
    </xf>
    <xf numFmtId="0" fontId="9" fillId="0" borderId="176" xfId="0" applyFont="1" applyBorder="1" applyAlignment="1" applyProtection="1">
      <alignment horizontal="center" vertical="center"/>
      <protection/>
    </xf>
    <xf numFmtId="0" fontId="9" fillId="0" borderId="173" xfId="0" applyFont="1" applyBorder="1" applyAlignment="1" applyProtection="1">
      <alignment horizontal="center" vertical="center"/>
      <protection/>
    </xf>
    <xf numFmtId="0" fontId="9" fillId="0" borderId="175" xfId="0" applyFont="1" applyBorder="1" applyAlignment="1" applyProtection="1">
      <alignment horizontal="center" vertical="center"/>
      <protection/>
    </xf>
    <xf numFmtId="22" fontId="156" fillId="33" borderId="0" xfId="50" applyNumberFormat="1" applyFont="1" applyFill="1" applyAlignment="1">
      <alignment horizontal="center" vertical="center"/>
    </xf>
    <xf numFmtId="0" fontId="3" fillId="40" borderId="185" xfId="61" applyFont="1" applyFill="1" applyBorder="1" applyAlignment="1">
      <alignment horizontal="center" vertical="center" wrapText="1"/>
      <protection/>
    </xf>
    <xf numFmtId="0" fontId="3" fillId="40" borderId="81" xfId="61" applyFont="1" applyFill="1" applyBorder="1" applyAlignment="1">
      <alignment horizontal="center" vertical="center" wrapText="1"/>
      <protection/>
    </xf>
    <xf numFmtId="0" fontId="3" fillId="40" borderId="186" xfId="61" applyFont="1" applyFill="1" applyBorder="1" applyAlignment="1">
      <alignment horizontal="center" vertical="center" wrapText="1"/>
      <protection/>
    </xf>
    <xf numFmtId="0" fontId="4" fillId="34" borderId="17" xfId="61" applyFont="1" applyFill="1" applyBorder="1" applyAlignment="1">
      <alignment horizontal="center" vertical="center" shrinkToFit="1"/>
      <protection/>
    </xf>
    <xf numFmtId="0" fontId="4" fillId="34" borderId="187" xfId="61" applyFont="1" applyFill="1" applyBorder="1" applyAlignment="1">
      <alignment horizontal="center" vertical="center" shrinkToFit="1"/>
      <protection/>
    </xf>
    <xf numFmtId="177" fontId="168" fillId="37" borderId="188" xfId="50" applyNumberFormat="1" applyFont="1" applyFill="1" applyBorder="1" applyAlignment="1">
      <alignment horizontal="center" vertical="center" shrinkToFit="1"/>
    </xf>
    <xf numFmtId="177" fontId="168" fillId="37" borderId="134" xfId="50" applyNumberFormat="1" applyFont="1" applyFill="1" applyBorder="1" applyAlignment="1">
      <alignment horizontal="center" vertical="center" shrinkToFit="1"/>
    </xf>
    <xf numFmtId="177" fontId="168" fillId="37" borderId="22" xfId="50" applyNumberFormat="1" applyFont="1" applyFill="1" applyBorder="1" applyAlignment="1">
      <alignment horizontal="center" vertical="center" shrinkToFit="1"/>
    </xf>
    <xf numFmtId="38" fontId="5" fillId="0" borderId="48" xfId="50" applyFont="1" applyBorder="1" applyAlignment="1">
      <alignment horizontal="left" vertical="center"/>
    </xf>
    <xf numFmtId="38" fontId="5" fillId="0" borderId="48" xfId="5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dxfs count="52">
    <dxf>
      <fill>
        <patternFill patternType="none">
          <bgColor indexed="65"/>
        </patternFill>
      </fill>
    </dxf>
    <dxf>
      <fill>
        <patternFill patternType="none">
          <bgColor indexed="65"/>
        </patternFill>
      </fill>
    </dxf>
    <dxf>
      <fill>
        <patternFill patternType="none">
          <bgColor indexed="65"/>
        </patternFill>
      </fill>
    </dxf>
    <dxf>
      <fill>
        <patternFill patternType="lightGray">
          <fgColor indexed="22"/>
          <bgColor indexed="65"/>
        </patternFill>
      </fill>
    </dxf>
    <dxf>
      <fill>
        <patternFill patternType="none">
          <bgColor indexed="65"/>
        </patternFill>
      </fill>
    </dxf>
    <dxf>
      <fill>
        <patternFill patternType="none">
          <bgColor indexed="65"/>
        </patternFill>
      </fill>
    </dxf>
    <dxf>
      <fill>
        <patternFill patternType="lightGray">
          <fgColor indexed="22"/>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lightGray">
          <fgColor indexed="22"/>
          <bgColor indexed="65"/>
        </patternFill>
      </fill>
    </dxf>
    <dxf>
      <fill>
        <patternFill patternType="none">
          <bgColor indexed="65"/>
        </patternFill>
      </fill>
    </dxf>
    <dxf>
      <fill>
        <patternFill patternType="lightGray">
          <fgColor indexed="22"/>
          <bgColor indexed="65"/>
        </patternFill>
      </fill>
    </dxf>
    <dxf>
      <fill>
        <patternFill>
          <bgColor rgb="FFFFFFCC"/>
        </patternFill>
      </fill>
    </dxf>
    <dxf>
      <fill>
        <patternFill>
          <bgColor rgb="FFFFFFCC"/>
        </patternFill>
      </fill>
    </dxf>
    <dxf>
      <fill>
        <patternFill>
          <bgColor theme="1" tint="0.49998000264167786"/>
        </patternFill>
      </fill>
    </dxf>
    <dxf>
      <font>
        <color theme="1" tint="0.49998000264167786"/>
      </font>
      <fill>
        <patternFill>
          <bgColor theme="1" tint="0.49998000264167786"/>
        </patternFill>
      </fill>
    </dxf>
    <dxf>
      <font>
        <color theme="1" tint="0.49998000264167786"/>
      </font>
      <fill>
        <patternFill patternType="solid">
          <fgColor indexed="65"/>
          <bgColor theme="1" tint="0.49998000264167786"/>
        </patternFill>
      </fill>
    </dxf>
    <dxf>
      <font>
        <color theme="1" tint="0.49998000264167786"/>
      </font>
      <fill>
        <patternFill>
          <bgColor theme="1" tint="0.49998000264167786"/>
        </patternFill>
      </fill>
    </dxf>
    <dxf>
      <font>
        <color auto="1"/>
      </font>
      <fill>
        <patternFill patternType="none">
          <bgColor indexed="65"/>
        </patternFill>
      </fill>
    </dxf>
    <dxf>
      <font>
        <color theme="0"/>
      </font>
    </dxf>
    <dxf>
      <font>
        <color theme="1" tint="0.49998000264167786"/>
      </font>
      <fill>
        <patternFill>
          <bgColor theme="1" tint="0.49998000264167786"/>
        </patternFill>
      </fill>
    </dxf>
    <dxf>
      <font>
        <color theme="1" tint="0.49998000264167786"/>
      </font>
      <fill>
        <patternFill>
          <bgColor theme="1" tint="0.49998000264167786"/>
        </patternFill>
      </fill>
    </dxf>
    <dxf>
      <font>
        <color theme="0"/>
      </font>
    </dxf>
    <dxf>
      <font>
        <color theme="1" tint="0.49998000264167786"/>
      </font>
      <fill>
        <patternFill patternType="solid">
          <fgColor indexed="65"/>
          <bgColor theme="1" tint="0.49998000264167786"/>
        </patternFill>
      </fill>
    </dxf>
    <dxf>
      <font>
        <color theme="1" tint="0.49998000264167786"/>
      </font>
      <fill>
        <patternFill>
          <bgColor theme="1" tint="0.49998000264167786"/>
        </patternFill>
      </fill>
    </dxf>
    <dxf>
      <font>
        <color theme="1" tint="0.49998000264167786"/>
      </font>
      <fill>
        <patternFill>
          <bgColor theme="1" tint="0.49998000264167786"/>
        </patternFill>
      </fill>
    </dxf>
    <dxf>
      <font>
        <color theme="1" tint="0.49998000264167786"/>
      </font>
      <fill>
        <patternFill>
          <bgColor theme="1" tint="0.49998000264167786"/>
        </patternFill>
      </fill>
    </dxf>
    <dxf>
      <font>
        <color auto="1"/>
      </font>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1" tint="0.49998000264167786"/>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ont>
        <color auto="1"/>
      </font>
      <border/>
    </dxf>
    <dxf>
      <font>
        <color theme="1" tint="0.49998000264167786"/>
      </font>
      <fill>
        <patternFill>
          <bgColor theme="1" tint="0.49998000264167786"/>
        </patternFill>
      </fill>
      <border/>
    </dxf>
    <dxf>
      <font>
        <color theme="1" tint="0.49998000264167786"/>
      </font>
      <fill>
        <patternFill patternType="solid">
          <fgColor indexed="65"/>
          <bgColor theme="1" tint="0.49998000264167786"/>
        </patternFill>
      </fill>
      <border/>
    </dxf>
    <dxf>
      <font>
        <color theme="0"/>
      </font>
      <border/>
    </dxf>
    <dxf>
      <font>
        <color theme="0"/>
      </font>
      <fill>
        <patternFill>
          <bgColor theme="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304800</xdr:colOff>
      <xdr:row>10</xdr:row>
      <xdr:rowOff>85725</xdr:rowOff>
    </xdr:from>
    <xdr:to>
      <xdr:col>1</xdr:col>
      <xdr:colOff>66675</xdr:colOff>
      <xdr:row>10</xdr:row>
      <xdr:rowOff>133350</xdr:rowOff>
    </xdr:to>
    <xdr:sp>
      <xdr:nvSpPr>
        <xdr:cNvPr id="1" name="直線コネクタ 1"/>
        <xdr:cNvSpPr>
          <a:spLocks/>
        </xdr:cNvSpPr>
      </xdr:nvSpPr>
      <xdr:spPr>
        <a:xfrm flipV="1">
          <a:off x="304800" y="1628775"/>
          <a:ext cx="85725" cy="4762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314325</xdr:colOff>
      <xdr:row>14</xdr:row>
      <xdr:rowOff>495300</xdr:rowOff>
    </xdr:from>
    <xdr:to>
      <xdr:col>1</xdr:col>
      <xdr:colOff>57150</xdr:colOff>
      <xdr:row>14</xdr:row>
      <xdr:rowOff>657225</xdr:rowOff>
    </xdr:to>
    <xdr:sp>
      <xdr:nvSpPr>
        <xdr:cNvPr id="2" name="直線コネクタ 2"/>
        <xdr:cNvSpPr>
          <a:spLocks/>
        </xdr:cNvSpPr>
      </xdr:nvSpPr>
      <xdr:spPr>
        <a:xfrm>
          <a:off x="314325" y="3895725"/>
          <a:ext cx="66675" cy="16192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314325</xdr:colOff>
      <xdr:row>10</xdr:row>
      <xdr:rowOff>123825</xdr:rowOff>
    </xdr:from>
    <xdr:to>
      <xdr:col>0</xdr:col>
      <xdr:colOff>314325</xdr:colOff>
      <xdr:row>14</xdr:row>
      <xdr:rowOff>504825</xdr:rowOff>
    </xdr:to>
    <xdr:sp>
      <xdr:nvSpPr>
        <xdr:cNvPr id="3" name="直線コネクタ 3"/>
        <xdr:cNvSpPr>
          <a:spLocks/>
        </xdr:cNvSpPr>
      </xdr:nvSpPr>
      <xdr:spPr>
        <a:xfrm>
          <a:off x="314325" y="1666875"/>
          <a:ext cx="0" cy="223837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Owner\&#12487;&#12473;&#12463;&#12488;&#12483;&#12503;\ExcelBackUp\Documents%20and%20Settings\&#39640;&#27211;&#32000;&#33521;&#23376;\My%20Documents\17&#24180;&#24230;&#20104;&#31639;\17&#24180;&#24230;&#20104;&#31639;&#35531;&#2771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SATOK\AppData\Roaming\Microsoft\AddIns\Excel&#38651;&#23376;&#21360;&#37969;.xla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7年度予算"/>
      <sheetName val="17年度予算 (2)"/>
      <sheetName val="17年度予算 (3)"/>
      <sheetName val="17年度予算 (4)連盟、委員会へ"/>
      <sheetName val="リスト"/>
      <sheetName val="技術委員会取り出し"/>
      <sheetName val="審判委員会取り出し"/>
      <sheetName val="事業費運営費について"/>
      <sheetName val="平成16年度技術委員会分取り出し"/>
    </sheetNames>
    <sheetDataSet>
      <sheetData sheetId="4">
        <row r="1">
          <cell r="D1" t="str">
            <v>011 社会人</v>
          </cell>
        </row>
        <row r="2">
          <cell r="D2" t="str">
            <v>012 大学</v>
          </cell>
        </row>
        <row r="3">
          <cell r="D3" t="str">
            <v>013 自治体</v>
          </cell>
        </row>
        <row r="4">
          <cell r="D4" t="str">
            <v>021 高校</v>
          </cell>
        </row>
        <row r="5">
          <cell r="D5" t="str">
            <v>022 ｸﾗﾌﾞ</v>
          </cell>
        </row>
        <row r="6">
          <cell r="D6" t="str">
            <v>023 ２種</v>
          </cell>
        </row>
        <row r="7">
          <cell r="D7" t="str">
            <v>031 中学</v>
          </cell>
        </row>
        <row r="8">
          <cell r="D8" t="str">
            <v>032 ｸﾗﾌﾞ</v>
          </cell>
        </row>
        <row r="9">
          <cell r="D9" t="str">
            <v>033 ３種</v>
          </cell>
        </row>
        <row r="10">
          <cell r="D10" t="str">
            <v>040 ４種</v>
          </cell>
        </row>
        <row r="11">
          <cell r="D11" t="str">
            <v>051 少女</v>
          </cell>
        </row>
        <row r="12">
          <cell r="D12" t="str">
            <v>052 女子</v>
          </cell>
        </row>
        <row r="13">
          <cell r="D13" t="str">
            <v>060 ﾌｯﾄｻﾙ</v>
          </cell>
        </row>
        <row r="14">
          <cell r="D14" t="str">
            <v>070 シニア</v>
          </cell>
        </row>
        <row r="15">
          <cell r="D15" t="str">
            <v>080 強化</v>
          </cell>
        </row>
        <row r="16">
          <cell r="D16" t="str">
            <v>091 トレセン</v>
          </cell>
        </row>
        <row r="17">
          <cell r="D17" t="str">
            <v>092 指導者養成</v>
          </cell>
        </row>
        <row r="18">
          <cell r="D18" t="str">
            <v>093 チーム派遣</v>
          </cell>
        </row>
        <row r="19">
          <cell r="D19" t="str">
            <v>094 技術委員会</v>
          </cell>
        </row>
        <row r="20">
          <cell r="D20" t="str">
            <v>101 審判派遣</v>
          </cell>
        </row>
        <row r="21">
          <cell r="D21" t="str">
            <v>102 審判研修</v>
          </cell>
        </row>
        <row r="22">
          <cell r="D22" t="str">
            <v>103 審判委員会</v>
          </cell>
        </row>
        <row r="23">
          <cell r="D23" t="str">
            <v>110 キッズ</v>
          </cell>
        </row>
        <row r="24">
          <cell r="D24" t="str">
            <v>120 医事</v>
          </cell>
        </row>
        <row r="25">
          <cell r="D25" t="str">
            <v>130 科学研究</v>
          </cell>
        </row>
        <row r="26">
          <cell r="D26" t="str">
            <v>140 広報</v>
          </cell>
        </row>
        <row r="27">
          <cell r="D27" t="str">
            <v>150 規律フェアプレー</v>
          </cell>
        </row>
        <row r="28">
          <cell r="D28" t="str">
            <v>000 事務局</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Sheet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C58"/>
  <sheetViews>
    <sheetView tabSelected="1" view="pageBreakPreview" zoomScale="70" zoomScaleSheetLayoutView="70" zoomScalePageLayoutView="0" workbookViewId="0" topLeftCell="C13">
      <selection activeCell="E13" sqref="E13:G13"/>
    </sheetView>
  </sheetViews>
  <sheetFormatPr defaultColWidth="8.75390625" defaultRowHeight="13.5"/>
  <cols>
    <col min="1" max="1" width="4.25390625" style="828" customWidth="1"/>
    <col min="2" max="2" width="2.125" style="828" customWidth="1"/>
    <col min="3" max="3" width="22.125" style="828" customWidth="1"/>
    <col min="4" max="4" width="12.875" style="828" customWidth="1"/>
    <col min="5" max="6" width="7.625" style="828" customWidth="1"/>
    <col min="7" max="7" width="6.50390625" style="828" customWidth="1"/>
    <col min="8" max="8" width="4.25390625" style="828" customWidth="1"/>
    <col min="9" max="9" width="4.00390625" style="828" customWidth="1"/>
    <col min="10" max="10" width="4.125" style="828" customWidth="1"/>
    <col min="11" max="11" width="6.50390625" style="828" customWidth="1"/>
    <col min="12" max="12" width="3.25390625" style="828" customWidth="1"/>
    <col min="13" max="13" width="8.625" style="828" customWidth="1"/>
    <col min="14" max="14" width="12.50390625" style="828" customWidth="1"/>
    <col min="15" max="15" width="5.625" style="828" customWidth="1"/>
    <col min="16" max="16" width="3.625" style="828" customWidth="1"/>
    <col min="17" max="17" width="4.875" style="828" customWidth="1"/>
    <col min="18" max="18" width="4.625" style="828" customWidth="1"/>
    <col min="19" max="20" width="2.875" style="828" customWidth="1"/>
    <col min="21" max="21" width="6.875" style="828" bestFit="1" customWidth="1"/>
    <col min="22" max="22" width="3.625" style="828" customWidth="1"/>
    <col min="23" max="23" width="3.875" style="828" customWidth="1"/>
    <col min="24" max="24" width="3.625" style="828" customWidth="1"/>
    <col min="25" max="25" width="3.875" style="828" customWidth="1"/>
    <col min="26" max="26" width="6.625" style="828" customWidth="1"/>
    <col min="27" max="27" width="8.375" style="828" customWidth="1"/>
    <col min="28" max="16384" width="8.75390625" style="828" customWidth="1"/>
  </cols>
  <sheetData>
    <row r="1" spans="3:9" ht="5.25" customHeight="1">
      <c r="C1" s="840"/>
      <c r="D1" s="840"/>
      <c r="E1" s="840"/>
      <c r="F1" s="840"/>
      <c r="G1" s="892"/>
      <c r="H1" s="893"/>
      <c r="I1" s="829"/>
    </row>
    <row r="2" spans="3:26" ht="26.25" customHeight="1">
      <c r="C2" s="880" t="s">
        <v>7373</v>
      </c>
      <c r="D2" s="880"/>
      <c r="E2" s="880"/>
      <c r="F2" s="880"/>
      <c r="G2" s="880"/>
      <c r="H2" s="880"/>
      <c r="I2" s="880"/>
      <c r="J2" s="880"/>
      <c r="K2" s="880"/>
      <c r="L2" s="880"/>
      <c r="M2" s="880"/>
      <c r="N2" s="880"/>
      <c r="O2" s="880"/>
      <c r="P2" s="880"/>
      <c r="Q2" s="880"/>
      <c r="R2" s="880"/>
      <c r="S2" s="880"/>
      <c r="T2" s="880"/>
      <c r="U2" s="880"/>
      <c r="V2" s="880"/>
      <c r="W2" s="880"/>
      <c r="X2" s="880"/>
      <c r="Y2" s="880"/>
      <c r="Z2" s="880"/>
    </row>
    <row r="3" spans="3:26" ht="6.75" customHeight="1">
      <c r="C3" s="839"/>
      <c r="D3" s="839"/>
      <c r="E3" s="839"/>
      <c r="F3" s="839"/>
      <c r="G3" s="838"/>
      <c r="P3" s="845"/>
      <c r="Q3" s="846"/>
      <c r="R3" s="894"/>
      <c r="S3" s="894"/>
      <c r="T3" s="846"/>
      <c r="U3" s="850"/>
      <c r="V3" s="846"/>
      <c r="W3" s="846"/>
      <c r="X3" s="852"/>
      <c r="Y3" s="850"/>
      <c r="Z3" s="846"/>
    </row>
    <row r="4" ht="3.75" customHeight="1">
      <c r="F4" s="838"/>
    </row>
    <row r="5" spans="3:26" ht="17.25" customHeight="1">
      <c r="C5" s="851"/>
      <c r="D5" s="851"/>
      <c r="E5" s="851"/>
      <c r="F5" s="851"/>
      <c r="G5" s="851"/>
      <c r="H5" s="851"/>
      <c r="I5" s="851"/>
      <c r="J5" s="851"/>
      <c r="K5" s="851"/>
      <c r="L5" s="851"/>
      <c r="M5" s="851"/>
      <c r="N5" s="851"/>
      <c r="O5" s="851"/>
      <c r="P5" s="851"/>
      <c r="Q5" s="851"/>
      <c r="R5" s="851"/>
      <c r="S5" s="851"/>
      <c r="T5" s="851"/>
      <c r="U5" s="895" t="s">
        <v>7365</v>
      </c>
      <c r="V5" s="895"/>
      <c r="W5" s="895"/>
      <c r="X5" s="895"/>
      <c r="Y5" s="895"/>
      <c r="Z5" s="895"/>
    </row>
    <row r="6" spans="3:26" ht="5.25" customHeight="1">
      <c r="C6" s="851"/>
      <c r="D6" s="851"/>
      <c r="E6" s="851"/>
      <c r="F6" s="851"/>
      <c r="G6" s="851"/>
      <c r="H6" s="851"/>
      <c r="I6" s="851"/>
      <c r="J6" s="851"/>
      <c r="K6" s="851"/>
      <c r="L6" s="851"/>
      <c r="M6" s="851"/>
      <c r="N6" s="851"/>
      <c r="O6" s="851"/>
      <c r="P6" s="851"/>
      <c r="Q6" s="851"/>
      <c r="R6" s="851"/>
      <c r="S6" s="851"/>
      <c r="T6" s="851"/>
      <c r="U6" s="830"/>
      <c r="V6" s="830"/>
      <c r="W6" s="830"/>
      <c r="X6" s="830"/>
      <c r="Y6" s="830"/>
      <c r="Z6" s="830"/>
    </row>
    <row r="7" spans="3:26" ht="29.25" customHeight="1">
      <c r="C7" s="837" t="s">
        <v>7382</v>
      </c>
      <c r="U7" s="875"/>
      <c r="V7" s="874" t="s">
        <v>5</v>
      </c>
      <c r="W7" s="875"/>
      <c r="X7" s="874" t="s">
        <v>7366</v>
      </c>
      <c r="Y7" s="875"/>
      <c r="Z7" s="874" t="s">
        <v>6</v>
      </c>
    </row>
    <row r="8" ht="3.75" customHeight="1"/>
    <row r="9" ht="18" customHeight="1">
      <c r="C9" s="837" t="s">
        <v>12</v>
      </c>
    </row>
    <row r="10" ht="6" customHeight="1" thickBot="1">
      <c r="G10" s="859"/>
    </row>
    <row r="11" spans="1:26" s="831" customFormat="1" ht="54" customHeight="1">
      <c r="A11" s="896" t="s">
        <v>7383</v>
      </c>
      <c r="B11" s="897"/>
      <c r="C11" s="898" t="s">
        <v>7052</v>
      </c>
      <c r="D11" s="899"/>
      <c r="E11" s="905"/>
      <c r="F11" s="906"/>
      <c r="G11" s="907"/>
      <c r="H11" s="900" t="e">
        <f>VLOOKUP(E11,'2019登録チーム'!A2:H1738,4,0)</f>
        <v>#N/A</v>
      </c>
      <c r="I11" s="901"/>
      <c r="J11" s="901"/>
      <c r="K11" s="901"/>
      <c r="L11" s="901"/>
      <c r="M11" s="901"/>
      <c r="N11" s="901"/>
      <c r="O11" s="901"/>
      <c r="P11" s="901"/>
      <c r="Q11" s="901"/>
      <c r="R11" s="901"/>
      <c r="S11" s="901"/>
      <c r="T11" s="901"/>
      <c r="U11" s="901"/>
      <c r="V11" s="901"/>
      <c r="W11" s="901"/>
      <c r="X11" s="901"/>
      <c r="Y11" s="901"/>
      <c r="Z11" s="902"/>
    </row>
    <row r="12" spans="1:26" s="831" customFormat="1" ht="18" customHeight="1">
      <c r="A12" s="896"/>
      <c r="B12" s="897"/>
      <c r="C12" s="889" t="s">
        <v>7386</v>
      </c>
      <c r="D12" s="890"/>
      <c r="E12" s="890"/>
      <c r="F12" s="890"/>
      <c r="G12" s="890"/>
      <c r="H12" s="890"/>
      <c r="I12" s="890"/>
      <c r="J12" s="890"/>
      <c r="K12" s="890"/>
      <c r="L12" s="890"/>
      <c r="M12" s="890"/>
      <c r="N12" s="890"/>
      <c r="O12" s="890"/>
      <c r="P12" s="890"/>
      <c r="Q12" s="890"/>
      <c r="R12" s="890"/>
      <c r="S12" s="890"/>
      <c r="T12" s="890"/>
      <c r="U12" s="890"/>
      <c r="V12" s="890"/>
      <c r="W12" s="890"/>
      <c r="X12" s="890"/>
      <c r="Y12" s="890"/>
      <c r="Z12" s="891"/>
    </row>
    <row r="13" spans="1:26" s="831" customFormat="1" ht="56.25" customHeight="1">
      <c r="A13" s="896"/>
      <c r="B13" s="897"/>
      <c r="C13" s="903" t="s">
        <v>7053</v>
      </c>
      <c r="D13" s="904"/>
      <c r="E13" s="882"/>
      <c r="F13" s="883"/>
      <c r="G13" s="884"/>
      <c r="H13" s="885" t="e">
        <f>VLOOKUP(E13,'2019事業№'!D6:H310,3,0)</f>
        <v>#N/A</v>
      </c>
      <c r="I13" s="886"/>
      <c r="J13" s="886"/>
      <c r="K13" s="886"/>
      <c r="L13" s="886"/>
      <c r="M13" s="886"/>
      <c r="N13" s="886"/>
      <c r="O13" s="887"/>
      <c r="P13" s="885" t="e">
        <f>VLOOKUP(E13,'2019事業№'!D6:H310,5,0)</f>
        <v>#N/A</v>
      </c>
      <c r="Q13" s="886"/>
      <c r="R13" s="886"/>
      <c r="S13" s="886"/>
      <c r="T13" s="886"/>
      <c r="U13" s="886"/>
      <c r="V13" s="886"/>
      <c r="W13" s="886"/>
      <c r="X13" s="886"/>
      <c r="Y13" s="886"/>
      <c r="Z13" s="888"/>
    </row>
    <row r="14" spans="1:26" s="831" customFormat="1" ht="18" customHeight="1">
      <c r="A14" s="896"/>
      <c r="B14" s="897"/>
      <c r="C14" s="889" t="s">
        <v>7363</v>
      </c>
      <c r="D14" s="890"/>
      <c r="E14" s="890"/>
      <c r="F14" s="890"/>
      <c r="G14" s="890"/>
      <c r="H14" s="890"/>
      <c r="I14" s="890"/>
      <c r="J14" s="890"/>
      <c r="K14" s="890"/>
      <c r="L14" s="890"/>
      <c r="M14" s="890"/>
      <c r="N14" s="890"/>
      <c r="O14" s="890"/>
      <c r="P14" s="890"/>
      <c r="Q14" s="890"/>
      <c r="R14" s="890"/>
      <c r="S14" s="890"/>
      <c r="T14" s="890"/>
      <c r="U14" s="890"/>
      <c r="V14" s="890"/>
      <c r="W14" s="890"/>
      <c r="X14" s="890"/>
      <c r="Y14" s="890"/>
      <c r="Z14" s="891"/>
    </row>
    <row r="15" spans="1:26" s="831" customFormat="1" ht="54" customHeight="1">
      <c r="A15" s="896"/>
      <c r="B15" s="897"/>
      <c r="C15" s="908" t="s">
        <v>7362</v>
      </c>
      <c r="D15" s="909"/>
      <c r="E15" s="910"/>
      <c r="F15" s="911"/>
      <c r="G15" s="911"/>
      <c r="H15" s="911"/>
      <c r="I15" s="911"/>
      <c r="J15" s="911"/>
      <c r="K15" s="911"/>
      <c r="L15" s="911"/>
      <c r="M15" s="911"/>
      <c r="N15" s="911"/>
      <c r="O15" s="911"/>
      <c r="P15" s="911"/>
      <c r="Q15" s="911"/>
      <c r="R15" s="911"/>
      <c r="S15" s="911"/>
      <c r="T15" s="911"/>
      <c r="U15" s="911"/>
      <c r="V15" s="911"/>
      <c r="W15" s="911"/>
      <c r="X15" s="911"/>
      <c r="Y15" s="911"/>
      <c r="Z15" s="912"/>
    </row>
    <row r="16" spans="3:26" s="831" customFormat="1" ht="54" customHeight="1">
      <c r="C16" s="908" t="s">
        <v>7048</v>
      </c>
      <c r="D16" s="909"/>
      <c r="E16" s="919"/>
      <c r="F16" s="881"/>
      <c r="G16" s="881"/>
      <c r="H16" s="881"/>
      <c r="I16" s="881"/>
      <c r="J16" s="881"/>
      <c r="K16" s="881"/>
      <c r="L16" s="881"/>
      <c r="M16" s="881"/>
      <c r="N16" s="881"/>
      <c r="O16" s="881"/>
      <c r="P16" s="881"/>
      <c r="Q16" s="881"/>
      <c r="R16" s="881"/>
      <c r="S16" s="881"/>
      <c r="T16" s="881"/>
      <c r="U16" s="881"/>
      <c r="V16" s="881"/>
      <c r="W16" s="881"/>
      <c r="X16" s="881"/>
      <c r="Y16" s="881"/>
      <c r="Z16" s="920"/>
    </row>
    <row r="17" spans="3:26" s="831" customFormat="1" ht="54" customHeight="1">
      <c r="C17" s="908" t="s">
        <v>13</v>
      </c>
      <c r="D17" s="909"/>
      <c r="E17" s="913"/>
      <c r="F17" s="914"/>
      <c r="G17" s="914"/>
      <c r="H17" s="914"/>
      <c r="I17" s="914"/>
      <c r="J17" s="914"/>
      <c r="K17" s="914"/>
      <c r="L17" s="914"/>
      <c r="M17" s="915"/>
      <c r="N17" s="916" t="s">
        <v>4</v>
      </c>
      <c r="O17" s="916"/>
      <c r="P17" s="917"/>
      <c r="Q17" s="917"/>
      <c r="R17" s="917"/>
      <c r="S17" s="917"/>
      <c r="T17" s="917"/>
      <c r="U17" s="917"/>
      <c r="V17" s="917"/>
      <c r="W17" s="917"/>
      <c r="X17" s="913"/>
      <c r="Y17" s="913"/>
      <c r="Z17" s="918"/>
    </row>
    <row r="18" spans="3:26" s="831" customFormat="1" ht="54" customHeight="1" thickBot="1">
      <c r="C18" s="922" t="s">
        <v>10</v>
      </c>
      <c r="D18" s="923"/>
      <c r="E18" s="924"/>
      <c r="F18" s="925"/>
      <c r="G18" s="925"/>
      <c r="H18" s="925"/>
      <c r="I18" s="925"/>
      <c r="J18" s="925"/>
      <c r="K18" s="925"/>
      <c r="L18" s="925"/>
      <c r="M18" s="926"/>
      <c r="N18" s="927" t="s">
        <v>14</v>
      </c>
      <c r="O18" s="927"/>
      <c r="P18" s="928"/>
      <c r="Q18" s="928"/>
      <c r="R18" s="928"/>
      <c r="S18" s="928"/>
      <c r="T18" s="928"/>
      <c r="U18" s="928"/>
      <c r="V18" s="928"/>
      <c r="W18" s="928"/>
      <c r="X18" s="929"/>
      <c r="Y18" s="929"/>
      <c r="Z18" s="930"/>
    </row>
    <row r="19" ht="17.25" customHeight="1" thickBot="1"/>
    <row r="20" spans="3:29" ht="39" customHeight="1">
      <c r="C20" s="931" t="s">
        <v>15</v>
      </c>
      <c r="D20" s="932"/>
      <c r="E20" s="877" t="s">
        <v>7367</v>
      </c>
      <c r="F20" s="879"/>
      <c r="G20" s="854" t="s">
        <v>5</v>
      </c>
      <c r="H20" s="876"/>
      <c r="I20" s="854" t="s">
        <v>16</v>
      </c>
      <c r="J20" s="876"/>
      <c r="K20" s="854" t="s">
        <v>6</v>
      </c>
      <c r="L20" s="832"/>
      <c r="M20" s="832"/>
      <c r="N20" s="832"/>
      <c r="O20" s="832"/>
      <c r="P20" s="832"/>
      <c r="Q20" s="832"/>
      <c r="R20" s="832"/>
      <c r="S20" s="832"/>
      <c r="T20" s="832"/>
      <c r="U20" s="832"/>
      <c r="V20" s="832"/>
      <c r="W20" s="832"/>
      <c r="X20" s="832"/>
      <c r="Y20" s="832"/>
      <c r="Z20" s="833"/>
      <c r="AC20" s="847"/>
    </row>
    <row r="21" spans="3:26" ht="39.75" customHeight="1">
      <c r="C21" s="933" t="s">
        <v>7369</v>
      </c>
      <c r="D21" s="934"/>
      <c r="E21" s="936" t="s">
        <v>20</v>
      </c>
      <c r="F21" s="937"/>
      <c r="G21" s="938"/>
      <c r="H21" s="842" t="s">
        <v>7381</v>
      </c>
      <c r="I21" s="843"/>
      <c r="J21" s="856"/>
      <c r="K21" s="843"/>
      <c r="L21" s="843"/>
      <c r="M21" s="878"/>
      <c r="N21" s="860" t="s">
        <v>7364</v>
      </c>
      <c r="O21" s="881"/>
      <c r="P21" s="881"/>
      <c r="Q21" s="856" t="s">
        <v>7359</v>
      </c>
      <c r="R21" s="856" t="s">
        <v>7370</v>
      </c>
      <c r="S21" s="843"/>
      <c r="T21" s="843"/>
      <c r="U21" s="878"/>
      <c r="V21" s="843" t="s">
        <v>7371</v>
      </c>
      <c r="W21" s="843"/>
      <c r="X21" s="843"/>
      <c r="Y21" s="843"/>
      <c r="Z21" s="844"/>
    </row>
    <row r="22" spans="3:26" ht="39.75" customHeight="1">
      <c r="C22" s="933"/>
      <c r="D22" s="934"/>
      <c r="E22" s="939"/>
      <c r="F22" s="940"/>
      <c r="G22" s="941"/>
      <c r="H22" s="842" t="s">
        <v>7380</v>
      </c>
      <c r="I22" s="843"/>
      <c r="J22" s="856"/>
      <c r="K22" s="843"/>
      <c r="L22" s="843"/>
      <c r="M22" s="878"/>
      <c r="N22" s="860" t="s">
        <v>7364</v>
      </c>
      <c r="O22" s="881"/>
      <c r="P22" s="881"/>
      <c r="Q22" s="856" t="s">
        <v>7359</v>
      </c>
      <c r="R22" s="856" t="s">
        <v>7370</v>
      </c>
      <c r="S22" s="843"/>
      <c r="T22" s="843"/>
      <c r="U22" s="878"/>
      <c r="V22" s="843" t="s">
        <v>7371</v>
      </c>
      <c r="W22" s="856"/>
      <c r="X22" s="843"/>
      <c r="Y22" s="843"/>
      <c r="Z22" s="844"/>
    </row>
    <row r="23" spans="3:26" ht="39.75" customHeight="1">
      <c r="C23" s="935"/>
      <c r="D23" s="934"/>
      <c r="E23" s="936" t="s">
        <v>7360</v>
      </c>
      <c r="F23" s="937"/>
      <c r="G23" s="938"/>
      <c r="H23" s="842" t="s">
        <v>7379</v>
      </c>
      <c r="I23" s="843"/>
      <c r="J23" s="843"/>
      <c r="K23" s="843"/>
      <c r="L23" s="843"/>
      <c r="M23" s="878"/>
      <c r="N23" s="860" t="s">
        <v>7364</v>
      </c>
      <c r="O23" s="881"/>
      <c r="P23" s="881"/>
      <c r="Q23" s="856" t="s">
        <v>7359</v>
      </c>
      <c r="R23" s="856" t="s">
        <v>7370</v>
      </c>
      <c r="S23" s="843"/>
      <c r="T23" s="849"/>
      <c r="U23" s="878"/>
      <c r="V23" s="843" t="s">
        <v>7371</v>
      </c>
      <c r="W23" s="843"/>
      <c r="X23" s="843"/>
      <c r="Y23" s="843"/>
      <c r="Z23" s="844"/>
    </row>
    <row r="24" spans="3:26" ht="39.75" customHeight="1">
      <c r="C24" s="935"/>
      <c r="D24" s="934"/>
      <c r="E24" s="942"/>
      <c r="F24" s="943"/>
      <c r="G24" s="944"/>
      <c r="H24" s="842" t="s">
        <v>7378</v>
      </c>
      <c r="I24" s="843"/>
      <c r="J24" s="843"/>
      <c r="K24" s="843"/>
      <c r="L24" s="843"/>
      <c r="M24" s="878"/>
      <c r="N24" s="860" t="s">
        <v>7364</v>
      </c>
      <c r="O24" s="881"/>
      <c r="P24" s="881"/>
      <c r="Q24" s="856" t="s">
        <v>7359</v>
      </c>
      <c r="R24" s="856" t="s">
        <v>7370</v>
      </c>
      <c r="S24" s="843"/>
      <c r="T24" s="843"/>
      <c r="U24" s="878"/>
      <c r="V24" s="843" t="s">
        <v>7371</v>
      </c>
      <c r="W24" s="843"/>
      <c r="X24" s="843"/>
      <c r="Y24" s="843"/>
      <c r="Z24" s="844"/>
    </row>
    <row r="25" spans="3:26" ht="39.75" customHeight="1">
      <c r="C25" s="935"/>
      <c r="D25" s="934"/>
      <c r="E25" s="942"/>
      <c r="F25" s="943"/>
      <c r="G25" s="944"/>
      <c r="H25" s="842" t="s">
        <v>7377</v>
      </c>
      <c r="I25" s="843"/>
      <c r="J25" s="843"/>
      <c r="K25" s="856"/>
      <c r="L25" s="856"/>
      <c r="M25" s="878"/>
      <c r="N25" s="860" t="s">
        <v>7364</v>
      </c>
      <c r="O25" s="881"/>
      <c r="P25" s="881"/>
      <c r="Q25" s="856" t="s">
        <v>7359</v>
      </c>
      <c r="R25" s="856" t="s">
        <v>7370</v>
      </c>
      <c r="S25" s="843"/>
      <c r="T25" s="843"/>
      <c r="U25" s="878"/>
      <c r="V25" s="843" t="s">
        <v>7371</v>
      </c>
      <c r="W25" s="843"/>
      <c r="X25" s="843"/>
      <c r="Y25" s="843"/>
      <c r="Z25" s="844"/>
    </row>
    <row r="26" spans="3:26" ht="39.75" customHeight="1">
      <c r="C26" s="935"/>
      <c r="D26" s="934"/>
      <c r="E26" s="939"/>
      <c r="F26" s="940"/>
      <c r="G26" s="941"/>
      <c r="H26" s="842" t="s">
        <v>7376</v>
      </c>
      <c r="I26" s="843"/>
      <c r="J26" s="843"/>
      <c r="K26" s="856"/>
      <c r="L26" s="856"/>
      <c r="M26" s="878"/>
      <c r="N26" s="860" t="s">
        <v>7364</v>
      </c>
      <c r="O26" s="881"/>
      <c r="P26" s="881"/>
      <c r="Q26" s="856" t="s">
        <v>7359</v>
      </c>
      <c r="R26" s="856" t="s">
        <v>7370</v>
      </c>
      <c r="S26" s="856"/>
      <c r="T26" s="856"/>
      <c r="U26" s="878"/>
      <c r="V26" s="843" t="s">
        <v>7371</v>
      </c>
      <c r="W26" s="843"/>
      <c r="X26" s="843"/>
      <c r="Y26" s="843"/>
      <c r="Z26" s="844"/>
    </row>
    <row r="27" spans="3:26" ht="39.75" customHeight="1">
      <c r="C27" s="935"/>
      <c r="D27" s="934"/>
      <c r="E27" s="962" t="s">
        <v>7361</v>
      </c>
      <c r="F27" s="962"/>
      <c r="G27" s="962"/>
      <c r="H27" s="842" t="s">
        <v>7375</v>
      </c>
      <c r="I27" s="843"/>
      <c r="J27" s="843"/>
      <c r="K27" s="856"/>
      <c r="L27" s="856"/>
      <c r="M27" s="878"/>
      <c r="N27" s="860" t="s">
        <v>7364</v>
      </c>
      <c r="O27" s="881"/>
      <c r="P27" s="881"/>
      <c r="Q27" s="856" t="s">
        <v>7359</v>
      </c>
      <c r="R27" s="856" t="s">
        <v>7370</v>
      </c>
      <c r="S27" s="843"/>
      <c r="T27" s="843"/>
      <c r="U27" s="878"/>
      <c r="V27" s="843" t="s">
        <v>7371</v>
      </c>
      <c r="W27" s="843"/>
      <c r="X27" s="843"/>
      <c r="Y27" s="843"/>
      <c r="Z27" s="844"/>
    </row>
    <row r="28" spans="3:26" ht="39.75" customHeight="1">
      <c r="C28" s="935"/>
      <c r="D28" s="934"/>
      <c r="E28" s="962" t="s">
        <v>21</v>
      </c>
      <c r="F28" s="962"/>
      <c r="G28" s="962"/>
      <c r="H28" s="842" t="s">
        <v>7374</v>
      </c>
      <c r="I28" s="843"/>
      <c r="J28" s="843"/>
      <c r="K28" s="843"/>
      <c r="L28" s="843"/>
      <c r="M28" s="878"/>
      <c r="N28" s="860" t="s">
        <v>7364</v>
      </c>
      <c r="O28" s="881"/>
      <c r="P28" s="881"/>
      <c r="Q28" s="856" t="s">
        <v>7359</v>
      </c>
      <c r="R28" s="856"/>
      <c r="S28" s="843"/>
      <c r="T28" s="843"/>
      <c r="U28" s="843"/>
      <c r="V28" s="843"/>
      <c r="W28" s="843"/>
      <c r="X28" s="843"/>
      <c r="Y28" s="843"/>
      <c r="Z28" s="844"/>
    </row>
    <row r="29" spans="3:27" ht="39" customHeight="1" thickBot="1">
      <c r="C29" s="963" t="s">
        <v>18</v>
      </c>
      <c r="D29" s="964"/>
      <c r="E29" s="961"/>
      <c r="F29" s="961"/>
      <c r="G29" s="961"/>
      <c r="H29" s="961"/>
      <c r="I29" s="961"/>
      <c r="J29" s="961"/>
      <c r="K29" s="961"/>
      <c r="L29" s="961"/>
      <c r="M29" s="961"/>
      <c r="N29" s="961"/>
      <c r="O29" s="967" t="s">
        <v>19</v>
      </c>
      <c r="P29" s="968"/>
      <c r="Q29" s="969"/>
      <c r="R29" s="947"/>
      <c r="S29" s="948"/>
      <c r="T29" s="948"/>
      <c r="U29" s="948"/>
      <c r="V29" s="948"/>
      <c r="W29" s="921" t="s">
        <v>1</v>
      </c>
      <c r="X29" s="921"/>
      <c r="Y29" s="921"/>
      <c r="Z29" s="921"/>
      <c r="AA29" s="848"/>
    </row>
    <row r="30" spans="3:27" ht="26.25" customHeight="1">
      <c r="C30" s="855" t="s">
        <v>7372</v>
      </c>
      <c r="D30" s="857"/>
      <c r="E30" s="861"/>
      <c r="F30" s="861"/>
      <c r="G30" s="861"/>
      <c r="H30" s="861"/>
      <c r="I30" s="861"/>
      <c r="J30" s="861"/>
      <c r="K30" s="861"/>
      <c r="L30" s="861"/>
      <c r="M30" s="861"/>
      <c r="N30" s="861"/>
      <c r="O30" s="857"/>
      <c r="P30" s="857"/>
      <c r="Q30" s="857"/>
      <c r="R30" s="862"/>
      <c r="S30" s="862"/>
      <c r="T30" s="862"/>
      <c r="U30" s="862"/>
      <c r="V30" s="862"/>
      <c r="W30" s="855"/>
      <c r="X30" s="855"/>
      <c r="Y30" s="855"/>
      <c r="Z30" s="855"/>
      <c r="AA30" s="838"/>
    </row>
    <row r="31" spans="3:26" ht="22.5" customHeight="1">
      <c r="C31" s="830"/>
      <c r="D31" s="830"/>
      <c r="E31" s="830"/>
      <c r="F31" s="830"/>
      <c r="G31" s="830"/>
      <c r="H31" s="830"/>
      <c r="I31" s="830"/>
      <c r="J31" s="830"/>
      <c r="K31" s="830"/>
      <c r="L31" s="830"/>
      <c r="M31" s="830"/>
      <c r="N31" s="830"/>
      <c r="O31" s="830"/>
      <c r="P31" s="830"/>
      <c r="Q31" s="830"/>
      <c r="R31" s="830"/>
      <c r="S31" s="830"/>
      <c r="T31" s="830"/>
      <c r="U31" s="830"/>
      <c r="V31" s="830"/>
      <c r="W31" s="830"/>
      <c r="X31" s="830"/>
      <c r="Y31" s="830"/>
      <c r="Z31" s="830"/>
    </row>
    <row r="32" spans="3:26" ht="12" customHeight="1">
      <c r="C32" s="834"/>
      <c r="D32" s="834"/>
      <c r="E32" s="834"/>
      <c r="F32" s="834"/>
      <c r="G32" s="834"/>
      <c r="H32" s="834"/>
      <c r="I32" s="834"/>
      <c r="J32" s="834"/>
      <c r="K32" s="834"/>
      <c r="L32" s="834"/>
      <c r="M32" s="834"/>
      <c r="N32" s="834"/>
      <c r="O32" s="834"/>
      <c r="P32" s="834"/>
      <c r="Q32" s="834"/>
      <c r="R32" s="834"/>
      <c r="S32" s="834"/>
      <c r="T32" s="834"/>
      <c r="U32" s="834"/>
      <c r="V32" s="834"/>
      <c r="W32" s="834"/>
      <c r="X32" s="834"/>
      <c r="Y32" s="834"/>
      <c r="Z32" s="834"/>
    </row>
    <row r="33" spans="3:14" s="835" customFormat="1" ht="26.25" customHeight="1">
      <c r="C33" s="863" t="s">
        <v>22</v>
      </c>
      <c r="D33" s="863"/>
      <c r="E33" s="863"/>
      <c r="F33" s="863" t="s">
        <v>11</v>
      </c>
      <c r="G33" s="863" t="s">
        <v>23</v>
      </c>
      <c r="H33" s="863"/>
      <c r="I33" s="863" t="s">
        <v>25</v>
      </c>
      <c r="J33" s="863"/>
      <c r="K33" s="863"/>
      <c r="L33" s="863"/>
      <c r="M33" s="863"/>
      <c r="N33" s="863"/>
    </row>
    <row r="34" spans="3:14" s="835" customFormat="1" ht="26.25" customHeight="1">
      <c r="C34" s="863"/>
      <c r="D34" s="863"/>
      <c r="E34" s="863"/>
      <c r="F34" s="863" t="s">
        <v>11</v>
      </c>
      <c r="G34" s="863" t="s">
        <v>24</v>
      </c>
      <c r="H34" s="863"/>
      <c r="I34" s="863"/>
      <c r="J34" s="863"/>
      <c r="K34" s="863"/>
      <c r="L34" s="863"/>
      <c r="M34" s="863"/>
      <c r="N34" s="863"/>
    </row>
    <row r="35" spans="3:21" ht="3.75" customHeight="1">
      <c r="C35" s="836"/>
      <c r="D35" s="836"/>
      <c r="E35" s="836"/>
      <c r="F35" s="836"/>
      <c r="G35" s="836"/>
      <c r="H35" s="836"/>
      <c r="I35" s="836"/>
      <c r="J35" s="836"/>
      <c r="K35" s="836"/>
      <c r="L35" s="836"/>
      <c r="M35" s="836"/>
      <c r="N35" s="836"/>
      <c r="O35" s="836"/>
      <c r="P35" s="836"/>
      <c r="Q35" s="836"/>
      <c r="R35" s="836"/>
      <c r="S35" s="836"/>
      <c r="T35" s="836"/>
      <c r="U35" s="836"/>
    </row>
    <row r="36" s="863" customFormat="1" ht="22.5" customHeight="1">
      <c r="I36" s="863" t="s">
        <v>26</v>
      </c>
    </row>
    <row r="37" ht="6" customHeight="1"/>
    <row r="38" ht="12.75" customHeight="1"/>
    <row r="39" ht="18" customHeight="1">
      <c r="C39" s="837" t="s">
        <v>27</v>
      </c>
    </row>
    <row r="40" spans="3:26" s="837" customFormat="1" ht="32.25" customHeight="1">
      <c r="C40" s="916" t="s">
        <v>28</v>
      </c>
      <c r="D40" s="955"/>
      <c r="E40" s="956"/>
      <c r="F40" s="957"/>
      <c r="G40" s="871" t="s">
        <v>5</v>
      </c>
      <c r="H40" s="957"/>
      <c r="I40" s="957"/>
      <c r="J40" s="871" t="s">
        <v>16</v>
      </c>
      <c r="K40" s="957"/>
      <c r="L40" s="957"/>
      <c r="M40" s="957"/>
      <c r="N40" s="871" t="s">
        <v>6</v>
      </c>
      <c r="O40" s="965"/>
      <c r="P40" s="965"/>
      <c r="Q40" s="965"/>
      <c r="R40" s="965"/>
      <c r="S40" s="965"/>
      <c r="T40" s="965"/>
      <c r="U40" s="965"/>
      <c r="V40" s="965"/>
      <c r="W40" s="965"/>
      <c r="X40" s="965"/>
      <c r="Y40" s="965"/>
      <c r="Z40" s="966"/>
    </row>
    <row r="41" spans="3:26" s="837" customFormat="1" ht="32.25" customHeight="1">
      <c r="C41" s="916" t="s">
        <v>2</v>
      </c>
      <c r="D41" s="955"/>
      <c r="E41" s="872" t="s">
        <v>7368</v>
      </c>
      <c r="F41" s="958"/>
      <c r="G41" s="958"/>
      <c r="H41" s="958"/>
      <c r="I41" s="958"/>
      <c r="J41" s="873" t="s">
        <v>7</v>
      </c>
      <c r="K41" s="959"/>
      <c r="L41" s="959"/>
      <c r="M41" s="959"/>
      <c r="N41" s="959"/>
      <c r="O41" s="959"/>
      <c r="P41" s="959"/>
      <c r="Q41" s="959"/>
      <c r="R41" s="959"/>
      <c r="S41" s="959"/>
      <c r="T41" s="959"/>
      <c r="U41" s="959"/>
      <c r="V41" s="959"/>
      <c r="W41" s="959"/>
      <c r="X41" s="959"/>
      <c r="Y41" s="959"/>
      <c r="Z41" s="960"/>
    </row>
    <row r="42" spans="3:26" s="837" customFormat="1" ht="32.25" customHeight="1">
      <c r="C42" s="864" t="s">
        <v>7050</v>
      </c>
      <c r="D42" s="865"/>
      <c r="E42" s="865"/>
      <c r="F42" s="865"/>
      <c r="G42" s="865"/>
      <c r="H42" s="865"/>
      <c r="I42" s="865"/>
      <c r="J42" s="865"/>
      <c r="K42" s="866"/>
      <c r="L42" s="866"/>
      <c r="M42" s="866"/>
      <c r="N42" s="866"/>
      <c r="O42" s="866"/>
      <c r="P42" s="866"/>
      <c r="Q42" s="866"/>
      <c r="R42" s="866"/>
      <c r="S42" s="866"/>
      <c r="T42" s="866"/>
      <c r="U42" s="866"/>
      <c r="V42" s="866"/>
      <c r="W42" s="866"/>
      <c r="X42" s="866"/>
      <c r="Y42" s="866"/>
      <c r="Z42" s="867"/>
    </row>
    <row r="43" spans="3:26" s="837" customFormat="1" ht="32.25" customHeight="1">
      <c r="C43" s="868" t="str">
        <f>IF(E13="","　　※振込先は請求書に記載","　　※委員会事業は年度末に仮払精算にて戻入してください。")</f>
        <v>　　※振込先は請求書に記載</v>
      </c>
      <c r="D43" s="869"/>
      <c r="E43" s="869"/>
      <c r="F43" s="869"/>
      <c r="G43" s="869"/>
      <c r="H43" s="869"/>
      <c r="I43" s="869"/>
      <c r="J43" s="869"/>
      <c r="K43" s="869"/>
      <c r="L43" s="869"/>
      <c r="M43" s="869"/>
      <c r="N43" s="869"/>
      <c r="O43" s="869"/>
      <c r="P43" s="869"/>
      <c r="Q43" s="869"/>
      <c r="R43" s="869"/>
      <c r="S43" s="869"/>
      <c r="T43" s="869"/>
      <c r="U43" s="869"/>
      <c r="V43" s="869"/>
      <c r="W43" s="869"/>
      <c r="X43" s="869"/>
      <c r="Y43" s="869"/>
      <c r="Z43" s="870"/>
    </row>
    <row r="44" spans="3:26" s="837" customFormat="1" ht="28.5" customHeight="1">
      <c r="C44" s="949" t="s">
        <v>3</v>
      </c>
      <c r="D44" s="950"/>
      <c r="E44" s="950"/>
      <c r="F44" s="950"/>
      <c r="G44" s="950"/>
      <c r="H44" s="950"/>
      <c r="I44" s="950"/>
      <c r="J44" s="950"/>
      <c r="K44" s="950"/>
      <c r="L44" s="950"/>
      <c r="M44" s="950"/>
      <c r="N44" s="950"/>
      <c r="O44" s="950"/>
      <c r="P44" s="950"/>
      <c r="Q44" s="950"/>
      <c r="R44" s="950"/>
      <c r="S44" s="950"/>
      <c r="T44" s="950"/>
      <c r="U44" s="950"/>
      <c r="V44" s="950"/>
      <c r="W44" s="950"/>
      <c r="X44" s="950"/>
      <c r="Y44" s="950"/>
      <c r="Z44" s="951"/>
    </row>
    <row r="45" spans="3:26" s="837" customFormat="1" ht="28.5" customHeight="1">
      <c r="C45" s="952"/>
      <c r="D45" s="953"/>
      <c r="E45" s="953"/>
      <c r="F45" s="953"/>
      <c r="G45" s="953"/>
      <c r="H45" s="953"/>
      <c r="I45" s="953"/>
      <c r="J45" s="953"/>
      <c r="K45" s="953"/>
      <c r="L45" s="953"/>
      <c r="M45" s="953"/>
      <c r="N45" s="953"/>
      <c r="O45" s="953"/>
      <c r="P45" s="953"/>
      <c r="Q45" s="953"/>
      <c r="R45" s="953"/>
      <c r="S45" s="953"/>
      <c r="T45" s="953"/>
      <c r="U45" s="953"/>
      <c r="V45" s="953"/>
      <c r="W45" s="953"/>
      <c r="X45" s="953"/>
      <c r="Y45" s="953"/>
      <c r="Z45" s="954"/>
    </row>
    <row r="46" ht="9.75" customHeight="1"/>
    <row r="47" ht="20.25" customHeight="1">
      <c r="C47" s="836" t="s">
        <v>7051</v>
      </c>
    </row>
    <row r="48" s="836" customFormat="1" ht="23.25" customHeight="1">
      <c r="C48" s="836" t="s">
        <v>29</v>
      </c>
    </row>
    <row r="49" s="836" customFormat="1" ht="23.25" customHeight="1">
      <c r="C49" s="836" t="s">
        <v>9</v>
      </c>
    </row>
    <row r="50" s="836" customFormat="1" ht="23.25" customHeight="1">
      <c r="C50" s="836" t="s">
        <v>7049</v>
      </c>
    </row>
    <row r="51" s="836" customFormat="1" ht="17.25" customHeight="1"/>
    <row r="52" s="837" customFormat="1" ht="21" customHeight="1">
      <c r="C52" s="837" t="s">
        <v>8</v>
      </c>
    </row>
    <row r="53" s="837" customFormat="1" ht="21" customHeight="1">
      <c r="C53" s="837" t="s">
        <v>30</v>
      </c>
    </row>
    <row r="54" spans="3:26" s="837" customFormat="1" ht="21" customHeight="1">
      <c r="C54" s="837" t="s">
        <v>31</v>
      </c>
      <c r="U54" s="853"/>
      <c r="V54" s="853"/>
      <c r="W54" s="853"/>
      <c r="X54" s="853"/>
      <c r="Y54" s="853"/>
      <c r="Z54" s="853"/>
    </row>
    <row r="55" spans="21:26" ht="11.25" customHeight="1">
      <c r="U55" s="858"/>
      <c r="V55" s="858"/>
      <c r="W55" s="858"/>
      <c r="X55" s="858"/>
      <c r="Y55" s="858"/>
      <c r="Z55" s="858"/>
    </row>
    <row r="56" spans="4:26" s="837" customFormat="1" ht="38.25" customHeight="1">
      <c r="D56" s="828"/>
      <c r="E56" s="828"/>
      <c r="F56" s="828"/>
      <c r="G56" s="828"/>
      <c r="H56" s="828"/>
      <c r="I56" s="828"/>
      <c r="J56" s="828"/>
      <c r="K56" s="828"/>
      <c r="L56" s="828"/>
      <c r="M56" s="828"/>
      <c r="N56" s="828"/>
      <c r="O56" s="946"/>
      <c r="P56" s="946"/>
      <c r="Q56" s="946"/>
      <c r="R56" s="881" t="s">
        <v>7054</v>
      </c>
      <c r="S56" s="881"/>
      <c r="T56" s="881"/>
      <c r="U56" s="881"/>
      <c r="V56" s="881"/>
      <c r="W56" s="881"/>
      <c r="X56" s="881"/>
      <c r="Y56" s="881"/>
      <c r="Z56" s="945"/>
    </row>
    <row r="57" spans="21:26" ht="24" customHeight="1" hidden="1">
      <c r="U57" s="858"/>
      <c r="V57" s="858"/>
      <c r="W57" s="858"/>
      <c r="X57" s="858"/>
      <c r="Y57" s="858"/>
      <c r="Z57" s="858"/>
    </row>
    <row r="58" spans="21:26" ht="9" customHeight="1">
      <c r="U58" s="838"/>
      <c r="V58" s="838"/>
      <c r="W58" s="838"/>
      <c r="X58" s="838"/>
      <c r="Y58" s="838"/>
      <c r="Z58" s="838"/>
    </row>
  </sheetData>
  <sheetProtection password="CC25" sheet="1"/>
  <mergeCells count="59">
    <mergeCell ref="F41:I41"/>
    <mergeCell ref="K41:Z41"/>
    <mergeCell ref="E29:N29"/>
    <mergeCell ref="E27:G27"/>
    <mergeCell ref="E28:G28"/>
    <mergeCell ref="C29:D29"/>
    <mergeCell ref="K40:M40"/>
    <mergeCell ref="O28:P28"/>
    <mergeCell ref="O40:Z40"/>
    <mergeCell ref="O29:Q29"/>
    <mergeCell ref="R56:Z56"/>
    <mergeCell ref="O56:Q56"/>
    <mergeCell ref="R29:V29"/>
    <mergeCell ref="C44:D44"/>
    <mergeCell ref="E44:Z44"/>
    <mergeCell ref="C45:Z45"/>
    <mergeCell ref="C41:D41"/>
    <mergeCell ref="C40:D40"/>
    <mergeCell ref="E40:F40"/>
    <mergeCell ref="H40:I40"/>
    <mergeCell ref="W29:Z29"/>
    <mergeCell ref="C18:D18"/>
    <mergeCell ref="E18:M18"/>
    <mergeCell ref="N18:O18"/>
    <mergeCell ref="P18:Z18"/>
    <mergeCell ref="C20:D20"/>
    <mergeCell ref="C21:D28"/>
    <mergeCell ref="E21:G22"/>
    <mergeCell ref="E23:G26"/>
    <mergeCell ref="C15:D15"/>
    <mergeCell ref="E15:Z15"/>
    <mergeCell ref="O26:P26"/>
    <mergeCell ref="O27:P27"/>
    <mergeCell ref="C16:D16"/>
    <mergeCell ref="C17:D17"/>
    <mergeCell ref="E17:M17"/>
    <mergeCell ref="N17:O17"/>
    <mergeCell ref="P17:Z17"/>
    <mergeCell ref="E16:Z16"/>
    <mergeCell ref="G1:H1"/>
    <mergeCell ref="R3:S3"/>
    <mergeCell ref="U5:Z5"/>
    <mergeCell ref="A11:A15"/>
    <mergeCell ref="B11:B15"/>
    <mergeCell ref="C11:D11"/>
    <mergeCell ref="H11:Z11"/>
    <mergeCell ref="C13:D13"/>
    <mergeCell ref="C12:Z12"/>
    <mergeCell ref="E11:G11"/>
    <mergeCell ref="C2:Z2"/>
    <mergeCell ref="O21:P21"/>
    <mergeCell ref="O22:P22"/>
    <mergeCell ref="O23:P23"/>
    <mergeCell ref="O24:P24"/>
    <mergeCell ref="O25:P25"/>
    <mergeCell ref="E13:G13"/>
    <mergeCell ref="H13:O13"/>
    <mergeCell ref="P13:Z13"/>
    <mergeCell ref="C14:Z14"/>
  </mergeCells>
  <conditionalFormatting sqref="H20">
    <cfRule type="cellIs" priority="24" dxfId="18" operator="equal" stopIfTrue="1">
      <formula>""</formula>
    </cfRule>
  </conditionalFormatting>
  <conditionalFormatting sqref="J20">
    <cfRule type="cellIs" priority="23" dxfId="18" operator="equal" stopIfTrue="1">
      <formula>""</formula>
    </cfRule>
  </conditionalFormatting>
  <conditionalFormatting sqref="E17:M17">
    <cfRule type="cellIs" priority="21" dxfId="18" operator="equal" stopIfTrue="1">
      <formula>""</formula>
    </cfRule>
  </conditionalFormatting>
  <conditionalFormatting sqref="P17:Z17">
    <cfRule type="cellIs" priority="20" dxfId="18" operator="equal" stopIfTrue="1">
      <formula>""</formula>
    </cfRule>
  </conditionalFormatting>
  <conditionalFormatting sqref="E18:M18">
    <cfRule type="cellIs" priority="19" dxfId="18" operator="equal" stopIfTrue="1">
      <formula>""</formula>
    </cfRule>
  </conditionalFormatting>
  <conditionalFormatting sqref="P18:Z18">
    <cfRule type="cellIs" priority="18" dxfId="18" operator="equal" stopIfTrue="1">
      <formula>""</formula>
    </cfRule>
  </conditionalFormatting>
  <conditionalFormatting sqref="R29">
    <cfRule type="cellIs" priority="15" dxfId="18" operator="equal" stopIfTrue="1">
      <formula>""</formula>
    </cfRule>
  </conditionalFormatting>
  <conditionalFormatting sqref="E29:N29">
    <cfRule type="cellIs" priority="14" dxfId="18" operator="equal" stopIfTrue="1">
      <formula>""</formula>
    </cfRule>
  </conditionalFormatting>
  <conditionalFormatting sqref="E11">
    <cfRule type="expression" priority="26" dxfId="20" stopIfTrue="1">
      <formula>$E$13&lt;&gt;""</formula>
    </cfRule>
  </conditionalFormatting>
  <conditionalFormatting sqref="M21:M28">
    <cfRule type="cellIs" priority="12" dxfId="18" operator="equal" stopIfTrue="1">
      <formula>""</formula>
    </cfRule>
  </conditionalFormatting>
  <conditionalFormatting sqref="U7 W7 Y7">
    <cfRule type="cellIs" priority="10" dxfId="18" operator="equal" stopIfTrue="1">
      <formula>""</formula>
    </cfRule>
  </conditionalFormatting>
  <conditionalFormatting sqref="E16:Z16">
    <cfRule type="cellIs" priority="9" dxfId="18" operator="equal" stopIfTrue="1">
      <formula>""</formula>
    </cfRule>
  </conditionalFormatting>
  <conditionalFormatting sqref="U21:U27">
    <cfRule type="cellIs" priority="8" dxfId="18" operator="equal" stopIfTrue="1">
      <formula>""</formula>
    </cfRule>
  </conditionalFormatting>
  <conditionalFormatting sqref="E15:Z15">
    <cfRule type="expression" priority="6" dxfId="47" stopIfTrue="1">
      <formula>$E$11="＊"</formula>
    </cfRule>
    <cfRule type="expression" priority="114" dxfId="48" stopIfTrue="1">
      <formula>$E$13&lt;&gt;""</formula>
    </cfRule>
    <cfRule type="expression" priority="115" dxfId="48" stopIfTrue="1">
      <formula>$E$11&lt;&gt;""</formula>
    </cfRule>
  </conditionalFormatting>
  <conditionalFormatting sqref="H13:O13">
    <cfRule type="expression" priority="118" dxfId="48" stopIfTrue="1">
      <formula>$E$15&lt;&gt;""</formula>
    </cfRule>
    <cfRule type="expression" priority="119" dxfId="49" stopIfTrue="1">
      <formula>$E$11&lt;&gt;""</formula>
    </cfRule>
    <cfRule type="expression" priority="120" dxfId="50" stopIfTrue="1">
      <formula>$E$13=""</formula>
    </cfRule>
  </conditionalFormatting>
  <conditionalFormatting sqref="P13:Z13">
    <cfRule type="expression" priority="121" dxfId="48" stopIfTrue="1">
      <formula>$E$11&lt;&gt;""</formula>
    </cfRule>
    <cfRule type="expression" priority="122" dxfId="48" stopIfTrue="1">
      <formula>$E$15&lt;&gt;""</formula>
    </cfRule>
    <cfRule type="expression" priority="123" dxfId="50" stopIfTrue="1">
      <formula>$E$13=""</formula>
    </cfRule>
  </conditionalFormatting>
  <conditionalFormatting sqref="H11:Z11">
    <cfRule type="expression" priority="2" dxfId="0" stopIfTrue="1">
      <formula>$E$11="＊"</formula>
    </cfRule>
    <cfRule type="expression" priority="7" dxfId="48" stopIfTrue="1">
      <formula>$E$11="＊"</formula>
    </cfRule>
    <cfRule type="expression" priority="125" dxfId="49" stopIfTrue="1">
      <formula>$E$13&lt;&gt;""</formula>
    </cfRule>
    <cfRule type="expression" priority="126" dxfId="51" stopIfTrue="1">
      <formula>$E$11=""</formula>
    </cfRule>
  </conditionalFormatting>
  <conditionalFormatting sqref="E13:G13">
    <cfRule type="cellIs" priority="3" dxfId="48" operator="equal" stopIfTrue="1">
      <formula>$E$15=""</formula>
    </cfRule>
    <cfRule type="expression" priority="5" dxfId="20" stopIfTrue="1">
      <formula>$E$11&lt;&gt;""</formula>
    </cfRule>
  </conditionalFormatting>
  <conditionalFormatting sqref="O21:P28">
    <cfRule type="cellIs" priority="4" dxfId="18" operator="equal" stopIfTrue="1">
      <formula>""</formula>
    </cfRule>
  </conditionalFormatting>
  <conditionalFormatting sqref="F20">
    <cfRule type="expression" priority="1" dxfId="18" stopIfTrue="1">
      <formula>$F$20=""</formula>
    </cfRule>
  </conditionalFormatting>
  <printOptions horizontalCentered="1" verticalCentered="1"/>
  <pageMargins left="0.11811023622047245" right="0.11811023622047245" top="0.11811023622047245" bottom="0.11811023622047245" header="0.11811023622047245" footer="0.1968503937007874"/>
  <pageSetup horizontalDpi="300" verticalDpi="300" orientation="portrait" paperSize="9" scale="58" r:id="rId4"/>
  <drawing r:id="rId3"/>
  <legacyDrawing r:id="rId2"/>
</worksheet>
</file>

<file path=xl/worksheets/sheet2.xml><?xml version="1.0" encoding="utf-8"?>
<worksheet xmlns="http://schemas.openxmlformats.org/spreadsheetml/2006/main" xmlns:r="http://schemas.openxmlformats.org/officeDocument/2006/relationships">
  <sheetPr>
    <tabColor rgb="FFFF0000"/>
  </sheetPr>
  <dimension ref="A1:BG354"/>
  <sheetViews>
    <sheetView zoomScale="80" zoomScaleNormal="80" zoomScalePageLayoutView="0" workbookViewId="0" topLeftCell="A286">
      <selection activeCell="D252" sqref="D252"/>
    </sheetView>
  </sheetViews>
  <sheetFormatPr defaultColWidth="9.00390625" defaultRowHeight="13.5" outlineLevelRow="2"/>
  <cols>
    <col min="1" max="1" width="3.50390625" style="625" customWidth="1"/>
    <col min="2" max="2" width="8.875" style="2" customWidth="1"/>
    <col min="3" max="3" width="2.75390625" style="3" hidden="1" customWidth="1"/>
    <col min="4" max="4" width="9.00390625" style="4" customWidth="1"/>
    <col min="5" max="5" width="10.00390625" style="5" customWidth="1"/>
    <col min="6" max="6" width="6.75390625" style="6" customWidth="1"/>
    <col min="7" max="7" width="3.375" style="7" customWidth="1"/>
    <col min="8" max="8" width="48.125" style="8" customWidth="1"/>
    <col min="9" max="9" width="5.00390625" style="8" customWidth="1"/>
    <col min="10" max="10" width="4.875" style="9" customWidth="1"/>
    <col min="11" max="11" width="2.125" style="7" customWidth="1"/>
    <col min="12" max="12" width="4.875" style="10" customWidth="1"/>
    <col min="13" max="13" width="12.00390625" style="11" customWidth="1"/>
    <col min="14" max="14" width="10.125" style="11" customWidth="1"/>
    <col min="15" max="15" width="10.125" style="12" customWidth="1"/>
    <col min="16" max="16" width="4.375" style="13" hidden="1" customWidth="1"/>
    <col min="17" max="17" width="4.375" style="14" hidden="1" customWidth="1"/>
    <col min="18" max="18" width="4.375" style="15" hidden="1" customWidth="1"/>
    <col min="19" max="19" width="8.375" style="16" customWidth="1"/>
    <col min="20" max="22" width="4.375" style="13" customWidth="1"/>
    <col min="23" max="23" width="9.00390625" style="17" customWidth="1"/>
    <col min="24" max="24" width="9.00390625" style="18" customWidth="1"/>
    <col min="25" max="25" width="8.00390625" style="19" customWidth="1"/>
    <col min="26" max="26" width="8.00390625" style="15" customWidth="1"/>
    <col min="27" max="30" width="8.00390625" style="13" customWidth="1"/>
    <col min="31" max="31" width="0.12890625" style="13" customWidth="1"/>
    <col min="32" max="32" width="8.00390625" style="20" hidden="1" customWidth="1"/>
    <col min="33" max="33" width="8.50390625" style="21" customWidth="1"/>
    <col min="34" max="34" width="10.75390625" style="12" hidden="1" customWidth="1"/>
    <col min="35" max="35" width="10.625" style="13" hidden="1" customWidth="1"/>
    <col min="36" max="36" width="8.00390625" style="12" hidden="1" customWidth="1"/>
    <col min="37" max="37" width="1.12109375" style="13" hidden="1" customWidth="1"/>
    <col min="38" max="38" width="7.50390625" style="13" hidden="1" customWidth="1"/>
    <col min="39" max="39" width="14.875" style="22" hidden="1" customWidth="1"/>
    <col min="40" max="40" width="36.50390625" style="23" customWidth="1"/>
    <col min="41" max="41" width="11.25390625" style="24" hidden="1" customWidth="1"/>
    <col min="42" max="42" width="3.875" style="25" customWidth="1"/>
    <col min="43" max="43" width="3.875" style="26" customWidth="1"/>
    <col min="44" max="44" width="9.375" style="27" customWidth="1"/>
    <col min="45" max="45" width="9.00390625" style="4" customWidth="1"/>
    <col min="46" max="46" width="9.00390625" style="24" customWidth="1"/>
    <col min="47" max="47" width="11.75390625" style="21" customWidth="1"/>
    <col min="48" max="48" width="4.25390625" style="11" customWidth="1"/>
    <col min="49" max="49" width="3.625" style="11" customWidth="1"/>
    <col min="50" max="50" width="10.375" style="12" customWidth="1"/>
    <col min="51" max="51" width="11.125" style="13" customWidth="1"/>
    <col min="52" max="16384" width="9.00390625" style="24" customWidth="1"/>
  </cols>
  <sheetData>
    <row r="1" ht="10.5" customHeight="1">
      <c r="A1" s="1"/>
    </row>
    <row r="2" spans="1:51" ht="21" customHeight="1">
      <c r="A2" s="28" t="s">
        <v>6541</v>
      </c>
      <c r="B2" s="29"/>
      <c r="C2" s="29"/>
      <c r="F2" s="29"/>
      <c r="H2" s="30" t="s">
        <v>6542</v>
      </c>
      <c r="I2" s="30"/>
      <c r="N2" s="970">
        <f ca="1">+NOW()</f>
        <v>43768.71205231481</v>
      </c>
      <c r="O2" s="970"/>
      <c r="P2" s="31" t="s">
        <v>6543</v>
      </c>
      <c r="Q2" s="31"/>
      <c r="R2" s="31"/>
      <c r="T2" s="31" t="s">
        <v>6544</v>
      </c>
      <c r="U2" s="31"/>
      <c r="V2" s="31"/>
      <c r="W2" s="31"/>
      <c r="X2" s="31"/>
      <c r="Y2" s="32"/>
      <c r="Z2" s="33"/>
      <c r="AB2" s="34"/>
      <c r="AN2" s="35" t="s">
        <v>6545</v>
      </c>
      <c r="AU2" s="36" t="s">
        <v>6543</v>
      </c>
      <c r="AX2" s="37"/>
      <c r="AY2" s="38"/>
    </row>
    <row r="3" spans="1:51" ht="11.25" customHeight="1" thickBot="1">
      <c r="A3" s="28"/>
      <c r="B3" s="29"/>
      <c r="C3" s="29"/>
      <c r="F3" s="29"/>
      <c r="H3" s="23"/>
      <c r="I3" s="23"/>
      <c r="N3" s="39"/>
      <c r="W3" s="31"/>
      <c r="X3" s="40"/>
      <c r="Y3" s="32"/>
      <c r="Z3" s="33"/>
      <c r="AN3" s="35"/>
      <c r="AU3" s="36"/>
      <c r="AX3" s="37"/>
      <c r="AY3" s="38"/>
    </row>
    <row r="4" spans="1:51" s="50" customFormat="1" ht="12.75" customHeight="1" hidden="1">
      <c r="A4" s="41" t="s">
        <v>6546</v>
      </c>
      <c r="B4" s="41"/>
      <c r="C4" s="41"/>
      <c r="D4" s="42"/>
      <c r="E4" s="41"/>
      <c r="F4" s="41"/>
      <c r="G4" s="41"/>
      <c r="H4" s="43"/>
      <c r="I4" s="43"/>
      <c r="J4" s="41"/>
      <c r="K4" s="41"/>
      <c r="L4" s="41"/>
      <c r="M4" s="44"/>
      <c r="N4" s="44"/>
      <c r="O4" s="44"/>
      <c r="P4" s="41"/>
      <c r="Q4" s="41"/>
      <c r="R4" s="41"/>
      <c r="S4" s="45"/>
      <c r="T4" s="41"/>
      <c r="U4" s="41"/>
      <c r="V4" s="41"/>
      <c r="W4" s="46"/>
      <c r="X4" s="47"/>
      <c r="Y4" s="48"/>
      <c r="Z4" s="41"/>
      <c r="AA4" s="41"/>
      <c r="AB4" s="41"/>
      <c r="AC4" s="41"/>
      <c r="AD4" s="41"/>
      <c r="AE4" s="41"/>
      <c r="AF4" s="41"/>
      <c r="AG4" s="971"/>
      <c r="AH4" s="972"/>
      <c r="AI4" s="973"/>
      <c r="AJ4" s="44"/>
      <c r="AK4" s="41"/>
      <c r="AL4" s="41"/>
      <c r="AM4" s="41"/>
      <c r="AN4" s="49"/>
      <c r="AP4" s="41"/>
      <c r="AQ4" s="41"/>
      <c r="AS4" s="42"/>
      <c r="AU4" s="41"/>
      <c r="AV4" s="44"/>
      <c r="AW4" s="41"/>
      <c r="AX4" s="41"/>
      <c r="AY4" s="41"/>
    </row>
    <row r="5" spans="1:51" s="4" customFormat="1" ht="34.5" customHeight="1" thickBot="1" thickTop="1">
      <c r="A5" s="51"/>
      <c r="B5" s="52"/>
      <c r="C5" s="53"/>
      <c r="E5" s="54"/>
      <c r="F5" s="55" t="s">
        <v>6547</v>
      </c>
      <c r="G5" s="56" t="s">
        <v>6548</v>
      </c>
      <c r="H5" s="55" t="s">
        <v>6549</v>
      </c>
      <c r="I5" s="57" t="s">
        <v>6550</v>
      </c>
      <c r="J5" s="58"/>
      <c r="K5" s="59"/>
      <c r="L5" s="60"/>
      <c r="M5" s="61" t="s">
        <v>6551</v>
      </c>
      <c r="N5" s="62" t="s">
        <v>6552</v>
      </c>
      <c r="O5" s="63" t="s">
        <v>6553</v>
      </c>
      <c r="P5" s="64" t="s">
        <v>6554</v>
      </c>
      <c r="Q5" s="65" t="s">
        <v>6555</v>
      </c>
      <c r="R5" s="64" t="s">
        <v>6556</v>
      </c>
      <c r="S5" s="66" t="s">
        <v>6557</v>
      </c>
      <c r="T5" s="67" t="s">
        <v>6558</v>
      </c>
      <c r="U5" s="68" t="s">
        <v>6559</v>
      </c>
      <c r="V5" s="69" t="s">
        <v>6560</v>
      </c>
      <c r="W5" s="70" t="s">
        <v>6561</v>
      </c>
      <c r="X5" s="71" t="s">
        <v>6562</v>
      </c>
      <c r="Y5" s="72" t="s">
        <v>6563</v>
      </c>
      <c r="Z5" s="73" t="s">
        <v>6564</v>
      </c>
      <c r="AA5" s="73" t="s">
        <v>6565</v>
      </c>
      <c r="AB5" s="73" t="s">
        <v>6566</v>
      </c>
      <c r="AC5" s="74" t="s">
        <v>6567</v>
      </c>
      <c r="AD5" s="75" t="s">
        <v>6568</v>
      </c>
      <c r="AE5" s="76" t="s">
        <v>6569</v>
      </c>
      <c r="AF5" s="77" t="s">
        <v>6570</v>
      </c>
      <c r="AG5" s="78" t="s">
        <v>6571</v>
      </c>
      <c r="AH5" s="79" t="s">
        <v>6572</v>
      </c>
      <c r="AI5" s="80" t="s">
        <v>6573</v>
      </c>
      <c r="AJ5" s="81" t="s">
        <v>6574</v>
      </c>
      <c r="AK5" s="72" t="s">
        <v>6575</v>
      </c>
      <c r="AL5" s="64" t="s">
        <v>6576</v>
      </c>
      <c r="AM5" s="82" t="s">
        <v>6577</v>
      </c>
      <c r="AN5" s="83" t="s">
        <v>6578</v>
      </c>
      <c r="AP5" s="974" t="s">
        <v>6579</v>
      </c>
      <c r="AQ5" s="975"/>
      <c r="AR5" s="27"/>
      <c r="AU5" s="84" t="s">
        <v>6580</v>
      </c>
      <c r="AV5" s="85" t="s">
        <v>6581</v>
      </c>
      <c r="AW5" s="86" t="s">
        <v>6582</v>
      </c>
      <c r="AX5" s="87"/>
      <c r="AY5" s="88" t="s">
        <v>6583</v>
      </c>
    </row>
    <row r="6" spans="1:51" s="128" customFormat="1" ht="27" customHeight="1" outlineLevel="2">
      <c r="A6" s="89"/>
      <c r="B6" s="90" t="s">
        <v>6584</v>
      </c>
      <c r="C6" s="91" t="s">
        <v>6585</v>
      </c>
      <c r="D6" s="92">
        <v>1111</v>
      </c>
      <c r="E6" s="93" t="s">
        <v>6586</v>
      </c>
      <c r="F6" s="94" t="s">
        <v>6587</v>
      </c>
      <c r="G6" s="95"/>
      <c r="H6" s="96" t="s">
        <v>6588</v>
      </c>
      <c r="I6" s="97"/>
      <c r="J6" s="98">
        <v>38808</v>
      </c>
      <c r="K6" s="99" t="s">
        <v>6326</v>
      </c>
      <c r="L6" s="100">
        <v>39172</v>
      </c>
      <c r="M6" s="101">
        <f aca="true" t="shared" si="0" ref="M6:M25">N6+O6</f>
        <v>2640000</v>
      </c>
      <c r="N6" s="102">
        <f>X6-O6</f>
        <v>2640000</v>
      </c>
      <c r="O6" s="103"/>
      <c r="P6" s="104"/>
      <c r="Q6" s="105"/>
      <c r="R6" s="104"/>
      <c r="S6" s="106"/>
      <c r="T6" s="107">
        <v>43200</v>
      </c>
      <c r="U6" s="108"/>
      <c r="V6" s="108"/>
      <c r="W6" s="109">
        <f aca="true" t="shared" si="1" ref="W6:W11">M6</f>
        <v>2640000</v>
      </c>
      <c r="X6" s="110">
        <f>SUM(Y6:AB6)</f>
        <v>2640000</v>
      </c>
      <c r="Y6" s="111">
        <v>2640000</v>
      </c>
      <c r="Z6" s="112"/>
      <c r="AA6" s="112"/>
      <c r="AB6" s="112"/>
      <c r="AC6" s="113"/>
      <c r="AD6" s="114"/>
      <c r="AE6" s="115">
        <f aca="true" t="shared" si="2" ref="AE6:AE25">SUM(Y6:AD6)</f>
        <v>2640000</v>
      </c>
      <c r="AF6" s="116">
        <v>0</v>
      </c>
      <c r="AG6" s="117">
        <v>3367000</v>
      </c>
      <c r="AH6" s="118">
        <v>2447000</v>
      </c>
      <c r="AI6" s="119">
        <v>200000</v>
      </c>
      <c r="AJ6" s="120">
        <v>8000000</v>
      </c>
      <c r="AK6" s="121"/>
      <c r="AL6" s="116"/>
      <c r="AM6" s="122"/>
      <c r="AN6" s="123"/>
      <c r="AO6" s="124" t="str">
        <f aca="true" t="shared" si="3" ref="AO6:AO69">AP6&amp;AQ6</f>
        <v>1111</v>
      </c>
      <c r="AP6" s="125">
        <v>11</v>
      </c>
      <c r="AQ6" s="126" t="s">
        <v>6589</v>
      </c>
      <c r="AR6" s="127" t="str">
        <f aca="true" t="shared" si="4" ref="AR6:AR25">AP6&amp;AQ6</f>
        <v>1111</v>
      </c>
      <c r="AS6" s="92" t="s">
        <v>6327</v>
      </c>
      <c r="AT6" s="128" t="s">
        <v>6327</v>
      </c>
      <c r="AU6" s="129">
        <f>AG6</f>
        <v>3367000</v>
      </c>
      <c r="AV6" s="130"/>
      <c r="AW6" s="131"/>
      <c r="AX6" s="132"/>
      <c r="AY6" s="133">
        <f aca="true" t="shared" si="5" ref="AY6:AY25">AH6-AF6</f>
        <v>2447000</v>
      </c>
    </row>
    <row r="7" spans="1:51" s="128" customFormat="1" ht="27" customHeight="1" outlineLevel="2">
      <c r="A7" s="134"/>
      <c r="B7" s="135" t="s">
        <v>6584</v>
      </c>
      <c r="C7" s="136" t="s">
        <v>6585</v>
      </c>
      <c r="D7" s="92">
        <v>1112</v>
      </c>
      <c r="E7" s="137" t="s">
        <v>6586</v>
      </c>
      <c r="F7" s="138" t="s">
        <v>6587</v>
      </c>
      <c r="G7" s="139"/>
      <c r="H7" s="140" t="s">
        <v>6590</v>
      </c>
      <c r="I7" s="141"/>
      <c r="J7" s="142">
        <v>38808</v>
      </c>
      <c r="K7" s="143" t="s">
        <v>6326</v>
      </c>
      <c r="L7" s="144">
        <v>39172</v>
      </c>
      <c r="M7" s="145">
        <f t="shared" si="0"/>
        <v>3600000</v>
      </c>
      <c r="N7" s="146">
        <f>X7-O7</f>
        <v>3600000</v>
      </c>
      <c r="O7" s="147"/>
      <c r="P7" s="148"/>
      <c r="Q7" s="149"/>
      <c r="R7" s="148"/>
      <c r="S7" s="150"/>
      <c r="T7" s="151">
        <v>43200</v>
      </c>
      <c r="U7" s="152"/>
      <c r="V7" s="152"/>
      <c r="W7" s="153">
        <f t="shared" si="1"/>
        <v>3600000</v>
      </c>
      <c r="X7" s="154">
        <f>SUM(Y7:AB7)</f>
        <v>3600000</v>
      </c>
      <c r="Y7" s="155">
        <v>3600000</v>
      </c>
      <c r="Z7" s="156"/>
      <c r="AA7" s="156"/>
      <c r="AB7" s="156"/>
      <c r="AC7" s="157"/>
      <c r="AD7" s="158"/>
      <c r="AE7" s="159">
        <f t="shared" si="2"/>
        <v>3600000</v>
      </c>
      <c r="AF7" s="160">
        <v>0</v>
      </c>
      <c r="AG7" s="161">
        <v>3600000</v>
      </c>
      <c r="AH7" s="162">
        <v>2447000</v>
      </c>
      <c r="AI7" s="163">
        <v>200000</v>
      </c>
      <c r="AJ7" s="164">
        <v>8000000</v>
      </c>
      <c r="AK7" s="165"/>
      <c r="AL7" s="160"/>
      <c r="AM7" s="166"/>
      <c r="AN7" s="167"/>
      <c r="AO7" s="124" t="str">
        <f t="shared" si="3"/>
        <v>1112</v>
      </c>
      <c r="AP7" s="168">
        <v>11</v>
      </c>
      <c r="AQ7" s="169" t="s">
        <v>6330</v>
      </c>
      <c r="AR7" s="127" t="str">
        <f t="shared" si="4"/>
        <v>1112</v>
      </c>
      <c r="AS7" s="92" t="s">
        <v>6329</v>
      </c>
      <c r="AT7" s="128" t="s">
        <v>6329</v>
      </c>
      <c r="AU7" s="129">
        <f>AG7</f>
        <v>3600000</v>
      </c>
      <c r="AV7" s="130"/>
      <c r="AW7" s="131"/>
      <c r="AX7" s="132"/>
      <c r="AY7" s="133">
        <f t="shared" si="5"/>
        <v>2447000</v>
      </c>
    </row>
    <row r="8" spans="1:51" s="128" customFormat="1" ht="27" customHeight="1" outlineLevel="2">
      <c r="A8" s="134"/>
      <c r="B8" s="170" t="s">
        <v>6584</v>
      </c>
      <c r="C8" s="136" t="s">
        <v>6325</v>
      </c>
      <c r="D8" s="92">
        <v>1113</v>
      </c>
      <c r="E8" s="137" t="s">
        <v>6586</v>
      </c>
      <c r="F8" s="171" t="s">
        <v>6587</v>
      </c>
      <c r="G8" s="139"/>
      <c r="H8" s="140" t="s">
        <v>6591</v>
      </c>
      <c r="I8" s="141"/>
      <c r="J8" s="142">
        <v>38808</v>
      </c>
      <c r="K8" s="143" t="s">
        <v>6326</v>
      </c>
      <c r="L8" s="172">
        <v>39172</v>
      </c>
      <c r="M8" s="145">
        <f t="shared" si="0"/>
        <v>1800000</v>
      </c>
      <c r="N8" s="146">
        <f>X8</f>
        <v>1800000</v>
      </c>
      <c r="O8" s="147"/>
      <c r="P8" s="148"/>
      <c r="Q8" s="149"/>
      <c r="R8" s="148"/>
      <c r="S8" s="150"/>
      <c r="T8" s="151">
        <v>43200</v>
      </c>
      <c r="U8" s="152"/>
      <c r="V8" s="152"/>
      <c r="W8" s="153">
        <f t="shared" si="1"/>
        <v>1800000</v>
      </c>
      <c r="X8" s="173">
        <f>SUM(Y8:AC8)</f>
        <v>1800000</v>
      </c>
      <c r="Y8" s="155">
        <v>1800000</v>
      </c>
      <c r="Z8" s="156"/>
      <c r="AA8" s="156"/>
      <c r="AB8" s="156"/>
      <c r="AC8" s="157"/>
      <c r="AD8" s="158"/>
      <c r="AE8" s="159">
        <f t="shared" si="2"/>
        <v>1800000</v>
      </c>
      <c r="AF8" s="160">
        <v>0</v>
      </c>
      <c r="AG8" s="161">
        <v>1620000</v>
      </c>
      <c r="AH8" s="162">
        <v>1013000</v>
      </c>
      <c r="AI8" s="163"/>
      <c r="AJ8" s="164">
        <v>3600000</v>
      </c>
      <c r="AK8" s="165"/>
      <c r="AL8" s="160"/>
      <c r="AM8" s="166"/>
      <c r="AN8" s="167"/>
      <c r="AO8" s="124" t="str">
        <f t="shared" si="3"/>
        <v>1113</v>
      </c>
      <c r="AP8" s="168">
        <v>11</v>
      </c>
      <c r="AQ8" s="169" t="s">
        <v>6332</v>
      </c>
      <c r="AR8" s="127" t="str">
        <f t="shared" si="4"/>
        <v>1113</v>
      </c>
      <c r="AS8" s="92" t="s">
        <v>6331</v>
      </c>
      <c r="AT8" s="128" t="s">
        <v>6331</v>
      </c>
      <c r="AU8" s="174">
        <f>AG8</f>
        <v>1620000</v>
      </c>
      <c r="AV8" s="175"/>
      <c r="AW8" s="176"/>
      <c r="AX8" s="177"/>
      <c r="AY8" s="178">
        <f t="shared" si="5"/>
        <v>1013000</v>
      </c>
    </row>
    <row r="9" spans="1:51" s="128" customFormat="1" ht="27" customHeight="1" outlineLevel="2">
      <c r="A9" s="134"/>
      <c r="B9" s="170" t="s">
        <v>6584</v>
      </c>
      <c r="C9" s="136" t="s">
        <v>6325</v>
      </c>
      <c r="D9" s="92">
        <v>1114</v>
      </c>
      <c r="E9" s="137" t="s">
        <v>6586</v>
      </c>
      <c r="F9" s="171" t="s">
        <v>6587</v>
      </c>
      <c r="G9" s="139"/>
      <c r="H9" s="140" t="s">
        <v>6592</v>
      </c>
      <c r="I9" s="141"/>
      <c r="J9" s="142">
        <v>38808</v>
      </c>
      <c r="K9" s="179" t="s">
        <v>6326</v>
      </c>
      <c r="L9" s="180">
        <v>39172</v>
      </c>
      <c r="M9" s="145">
        <f t="shared" si="0"/>
        <v>1296000</v>
      </c>
      <c r="N9" s="146">
        <f>X9</f>
        <v>1296000</v>
      </c>
      <c r="O9" s="147"/>
      <c r="P9" s="148"/>
      <c r="Q9" s="149"/>
      <c r="R9" s="148"/>
      <c r="S9" s="150"/>
      <c r="T9" s="151">
        <v>43200</v>
      </c>
      <c r="U9" s="152"/>
      <c r="V9" s="152"/>
      <c r="W9" s="153">
        <f t="shared" si="1"/>
        <v>1296000</v>
      </c>
      <c r="X9" s="173">
        <f>SUM(Y9:AC9)-AC9</f>
        <v>1296000</v>
      </c>
      <c r="Y9" s="155">
        <v>1296000</v>
      </c>
      <c r="Z9" s="156"/>
      <c r="AA9" s="156"/>
      <c r="AB9" s="156"/>
      <c r="AC9" s="157"/>
      <c r="AD9" s="158"/>
      <c r="AE9" s="159">
        <f t="shared" si="2"/>
        <v>1296000</v>
      </c>
      <c r="AF9" s="160">
        <v>0</v>
      </c>
      <c r="AG9" s="161">
        <v>1296000</v>
      </c>
      <c r="AH9" s="162">
        <v>651000</v>
      </c>
      <c r="AI9" s="163"/>
      <c r="AJ9" s="164">
        <v>1600000</v>
      </c>
      <c r="AK9" s="165"/>
      <c r="AL9" s="160"/>
      <c r="AM9" s="166" t="s">
        <v>6593</v>
      </c>
      <c r="AN9" s="167"/>
      <c r="AO9" s="124" t="str">
        <f t="shared" si="3"/>
        <v>1114</v>
      </c>
      <c r="AP9" s="168">
        <v>11</v>
      </c>
      <c r="AQ9" s="169" t="s">
        <v>6334</v>
      </c>
      <c r="AR9" s="127" t="str">
        <f t="shared" si="4"/>
        <v>1114</v>
      </c>
      <c r="AS9" s="92" t="s">
        <v>6333</v>
      </c>
      <c r="AT9" s="128" t="s">
        <v>6333</v>
      </c>
      <c r="AU9" s="174">
        <f>AG9</f>
        <v>1296000</v>
      </c>
      <c r="AV9" s="175"/>
      <c r="AW9" s="176"/>
      <c r="AX9" s="177"/>
      <c r="AY9" s="178">
        <f t="shared" si="5"/>
        <v>651000</v>
      </c>
    </row>
    <row r="10" spans="1:51" s="128" customFormat="1" ht="27" customHeight="1" outlineLevel="2">
      <c r="A10" s="134"/>
      <c r="B10" s="170" t="s">
        <v>6584</v>
      </c>
      <c r="C10" s="136" t="s">
        <v>6325</v>
      </c>
      <c r="D10" s="92">
        <v>1115</v>
      </c>
      <c r="E10" s="137" t="s">
        <v>6586</v>
      </c>
      <c r="F10" s="171" t="s">
        <v>6587</v>
      </c>
      <c r="G10" s="139"/>
      <c r="H10" s="140" t="s">
        <v>6594</v>
      </c>
      <c r="I10" s="141"/>
      <c r="J10" s="142">
        <v>38808</v>
      </c>
      <c r="K10" s="179" t="s">
        <v>6326</v>
      </c>
      <c r="L10" s="180">
        <v>39172</v>
      </c>
      <c r="M10" s="145">
        <f t="shared" si="0"/>
        <v>1200000</v>
      </c>
      <c r="N10" s="146">
        <f>X10</f>
        <v>1200000</v>
      </c>
      <c r="O10" s="147"/>
      <c r="P10" s="148"/>
      <c r="Q10" s="149"/>
      <c r="R10" s="148"/>
      <c r="S10" s="150"/>
      <c r="T10" s="151">
        <v>43200</v>
      </c>
      <c r="U10" s="152"/>
      <c r="V10" s="152"/>
      <c r="W10" s="153">
        <f t="shared" si="1"/>
        <v>1200000</v>
      </c>
      <c r="X10" s="173">
        <f>SUM(Y10:AC10)</f>
        <v>1200000</v>
      </c>
      <c r="Y10" s="155">
        <v>1200000</v>
      </c>
      <c r="Z10" s="156"/>
      <c r="AA10" s="156"/>
      <c r="AB10" s="156"/>
      <c r="AC10" s="157"/>
      <c r="AD10" s="158"/>
      <c r="AE10" s="159">
        <f t="shared" si="2"/>
        <v>1200000</v>
      </c>
      <c r="AF10" s="160">
        <v>0</v>
      </c>
      <c r="AG10" s="161">
        <v>1350000</v>
      </c>
      <c r="AH10" s="181">
        <v>440000</v>
      </c>
      <c r="AI10" s="163"/>
      <c r="AJ10" s="164">
        <v>800000</v>
      </c>
      <c r="AK10" s="165"/>
      <c r="AL10" s="160"/>
      <c r="AM10" s="166"/>
      <c r="AN10" s="167"/>
      <c r="AO10" s="124" t="str">
        <f t="shared" si="3"/>
        <v>1115</v>
      </c>
      <c r="AP10" s="168">
        <v>11</v>
      </c>
      <c r="AQ10" s="182" t="s">
        <v>6336</v>
      </c>
      <c r="AR10" s="127" t="str">
        <f t="shared" si="4"/>
        <v>1115</v>
      </c>
      <c r="AS10" s="92" t="s">
        <v>6335</v>
      </c>
      <c r="AT10" s="128" t="s">
        <v>6335</v>
      </c>
      <c r="AU10" s="174">
        <f>AG10</f>
        <v>1350000</v>
      </c>
      <c r="AV10" s="175"/>
      <c r="AW10" s="176"/>
      <c r="AX10" s="177"/>
      <c r="AY10" s="178">
        <f t="shared" si="5"/>
        <v>440000</v>
      </c>
    </row>
    <row r="11" spans="1:51" ht="27" customHeight="1" hidden="1" outlineLevel="2">
      <c r="A11" s="183"/>
      <c r="B11" s="184" t="s">
        <v>6584</v>
      </c>
      <c r="C11" s="185" t="s">
        <v>6325</v>
      </c>
      <c r="D11" s="186" t="s">
        <v>6337</v>
      </c>
      <c r="E11" s="187" t="s">
        <v>6586</v>
      </c>
      <c r="F11" s="188" t="s">
        <v>6587</v>
      </c>
      <c r="G11" s="189"/>
      <c r="H11" s="190" t="s">
        <v>6595</v>
      </c>
      <c r="I11" s="141"/>
      <c r="J11" s="191"/>
      <c r="K11" s="192"/>
      <c r="L11" s="193"/>
      <c r="M11" s="194">
        <f t="shared" si="0"/>
        <v>0</v>
      </c>
      <c r="N11" s="195"/>
      <c r="O11" s="196"/>
      <c r="P11" s="197"/>
      <c r="Q11" s="198"/>
      <c r="R11" s="197"/>
      <c r="S11" s="150">
        <v>0</v>
      </c>
      <c r="T11" s="199"/>
      <c r="U11" s="200"/>
      <c r="V11" s="200"/>
      <c r="W11" s="201">
        <f t="shared" si="1"/>
        <v>0</v>
      </c>
      <c r="X11" s="202">
        <f>SUM(Y11:AC11)</f>
        <v>0</v>
      </c>
      <c r="Y11" s="203"/>
      <c r="Z11" s="204"/>
      <c r="AA11" s="204"/>
      <c r="AB11" s="204"/>
      <c r="AC11" s="205"/>
      <c r="AD11" s="206"/>
      <c r="AE11" s="207">
        <f t="shared" si="2"/>
        <v>0</v>
      </c>
      <c r="AF11" s="197">
        <v>0</v>
      </c>
      <c r="AG11" s="208">
        <v>0</v>
      </c>
      <c r="AH11" s="209"/>
      <c r="AI11" s="210"/>
      <c r="AJ11" s="211"/>
      <c r="AK11" s="203"/>
      <c r="AL11" s="197"/>
      <c r="AM11" s="212"/>
      <c r="AN11" s="213"/>
      <c r="AO11" s="30">
        <f t="shared" si="3"/>
      </c>
      <c r="AP11" s="214"/>
      <c r="AQ11" s="215"/>
      <c r="AR11" s="216">
        <f t="shared" si="4"/>
      </c>
      <c r="AS11" s="186" t="s">
        <v>6337</v>
      </c>
      <c r="AT11" s="24" t="s">
        <v>6337</v>
      </c>
      <c r="AU11" s="201">
        <f>AG11+X11</f>
        <v>0</v>
      </c>
      <c r="AV11" s="217"/>
      <c r="AW11" s="218"/>
      <c r="AX11" s="219"/>
      <c r="AY11" s="220">
        <f t="shared" si="5"/>
        <v>0</v>
      </c>
    </row>
    <row r="12" spans="1:51" ht="30" customHeight="1" outlineLevel="2">
      <c r="A12" s="221"/>
      <c r="B12" s="184" t="s">
        <v>6584</v>
      </c>
      <c r="C12" s="222" t="s">
        <v>6325</v>
      </c>
      <c r="D12" s="4">
        <v>1121</v>
      </c>
      <c r="E12" s="187" t="s">
        <v>6596</v>
      </c>
      <c r="F12" s="188" t="s">
        <v>6587</v>
      </c>
      <c r="G12" s="189"/>
      <c r="H12" s="223" t="s">
        <v>6597</v>
      </c>
      <c r="I12" s="141">
        <v>22</v>
      </c>
      <c r="J12" s="224">
        <v>38808</v>
      </c>
      <c r="K12" s="192" t="str">
        <f aca="true" t="shared" si="6" ref="K12:K23">IF(L12="","","～")</f>
        <v>～</v>
      </c>
      <c r="L12" s="193">
        <v>39172</v>
      </c>
      <c r="M12" s="194">
        <f>N12+O12</f>
        <v>1100000</v>
      </c>
      <c r="N12" s="195">
        <v>80000</v>
      </c>
      <c r="O12" s="225">
        <f>1100000-N12</f>
        <v>1020000</v>
      </c>
      <c r="P12" s="197"/>
      <c r="Q12" s="198"/>
      <c r="R12" s="197"/>
      <c r="S12" s="150">
        <v>1600000</v>
      </c>
      <c r="T12" s="226" t="s">
        <v>6598</v>
      </c>
      <c r="U12" s="200"/>
      <c r="V12" s="200"/>
      <c r="W12" s="201">
        <f>M12+X12-AD12</f>
        <v>1961000</v>
      </c>
      <c r="X12" s="202">
        <f aca="true" t="shared" si="7" ref="X12:X22">SUM(Y12:AC12)+AD12</f>
        <v>1881000</v>
      </c>
      <c r="Y12" s="203">
        <v>360000</v>
      </c>
      <c r="Z12" s="204"/>
      <c r="AA12" s="204"/>
      <c r="AB12" s="204"/>
      <c r="AC12" s="205">
        <v>501000</v>
      </c>
      <c r="AD12" s="206">
        <f aca="true" t="shared" si="8" ref="AD12:AD25">+O12</f>
        <v>1020000</v>
      </c>
      <c r="AE12" s="207">
        <f t="shared" si="2"/>
        <v>1881000</v>
      </c>
      <c r="AF12" s="197">
        <v>1000000</v>
      </c>
      <c r="AG12" s="208">
        <v>1000000</v>
      </c>
      <c r="AH12" s="209">
        <v>900000</v>
      </c>
      <c r="AI12" s="210"/>
      <c r="AJ12" s="211">
        <v>1000000</v>
      </c>
      <c r="AK12" s="203"/>
      <c r="AL12" s="197"/>
      <c r="AM12" s="212"/>
      <c r="AN12" s="213" t="s">
        <v>6599</v>
      </c>
      <c r="AO12" s="30" t="str">
        <f t="shared" si="3"/>
        <v>1121</v>
      </c>
      <c r="AP12" s="214">
        <v>11</v>
      </c>
      <c r="AQ12" s="215" t="s">
        <v>6600</v>
      </c>
      <c r="AR12" s="216" t="str">
        <f t="shared" si="4"/>
        <v>1121</v>
      </c>
      <c r="AS12" s="4" t="s">
        <v>6338</v>
      </c>
      <c r="AT12" s="24" t="s">
        <v>6338</v>
      </c>
      <c r="AU12" s="201">
        <f>AG12+X12</f>
        <v>2881000</v>
      </c>
      <c r="AV12" s="217"/>
      <c r="AW12" s="218"/>
      <c r="AX12" s="219"/>
      <c r="AY12" s="220">
        <f t="shared" si="5"/>
        <v>-100000</v>
      </c>
    </row>
    <row r="13" spans="1:51" ht="30" customHeight="1" outlineLevel="2">
      <c r="A13" s="183"/>
      <c r="B13" s="184" t="s">
        <v>6584</v>
      </c>
      <c r="C13" s="185" t="s">
        <v>6325</v>
      </c>
      <c r="D13" s="4">
        <v>1122</v>
      </c>
      <c r="E13" s="187" t="s">
        <v>6596</v>
      </c>
      <c r="F13" s="188" t="s">
        <v>6587</v>
      </c>
      <c r="G13" s="189"/>
      <c r="H13" s="223" t="s">
        <v>6601</v>
      </c>
      <c r="I13" s="141">
        <v>23</v>
      </c>
      <c r="J13" s="224">
        <v>43191</v>
      </c>
      <c r="K13" s="192" t="str">
        <f t="shared" si="6"/>
        <v>～</v>
      </c>
      <c r="L13" s="193">
        <v>43190</v>
      </c>
      <c r="M13" s="194">
        <f t="shared" si="0"/>
        <v>3400000</v>
      </c>
      <c r="N13" s="195">
        <v>120000</v>
      </c>
      <c r="O13" s="225">
        <f>3400000-N13</f>
        <v>3280000</v>
      </c>
      <c r="P13" s="197"/>
      <c r="Q13" s="198"/>
      <c r="R13" s="197"/>
      <c r="S13" s="150">
        <v>3300000</v>
      </c>
      <c r="T13" s="226" t="s">
        <v>6598</v>
      </c>
      <c r="U13" s="200"/>
      <c r="V13" s="200"/>
      <c r="W13" s="201">
        <f aca="true" t="shared" si="9" ref="W13:W23">M13+X13-AD13</f>
        <v>7150000</v>
      </c>
      <c r="X13" s="202">
        <f t="shared" si="7"/>
        <v>7030000</v>
      </c>
      <c r="Y13" s="203">
        <v>3750000</v>
      </c>
      <c r="Z13" s="204"/>
      <c r="AA13" s="204"/>
      <c r="AB13" s="204"/>
      <c r="AC13" s="205"/>
      <c r="AD13" s="206">
        <f t="shared" si="8"/>
        <v>3280000</v>
      </c>
      <c r="AE13" s="207">
        <f t="shared" si="2"/>
        <v>7030000</v>
      </c>
      <c r="AF13" s="197">
        <v>600000</v>
      </c>
      <c r="AG13" s="208">
        <v>3300000</v>
      </c>
      <c r="AH13" s="209">
        <v>3300000</v>
      </c>
      <c r="AI13" s="210"/>
      <c r="AJ13" s="211">
        <v>3600000</v>
      </c>
      <c r="AK13" s="203"/>
      <c r="AL13" s="197"/>
      <c r="AM13" s="212"/>
      <c r="AN13" s="227" t="s">
        <v>6602</v>
      </c>
      <c r="AO13" s="30" t="str">
        <f t="shared" si="3"/>
        <v>1122</v>
      </c>
      <c r="AP13" s="214">
        <v>11</v>
      </c>
      <c r="AQ13" s="215" t="s">
        <v>6603</v>
      </c>
      <c r="AR13" s="216" t="str">
        <f t="shared" si="4"/>
        <v>1122</v>
      </c>
      <c r="AS13" s="4" t="s">
        <v>6339</v>
      </c>
      <c r="AT13" s="24" t="s">
        <v>6339</v>
      </c>
      <c r="AU13" s="201">
        <f>AG13+X13</f>
        <v>10330000</v>
      </c>
      <c r="AV13" s="217"/>
      <c r="AW13" s="218"/>
      <c r="AX13" s="219"/>
      <c r="AY13" s="220">
        <f t="shared" si="5"/>
        <v>2700000</v>
      </c>
    </row>
    <row r="14" spans="1:51" ht="30" customHeight="1" outlineLevel="2">
      <c r="A14" s="221"/>
      <c r="B14" s="184" t="s">
        <v>6584</v>
      </c>
      <c r="C14" s="222" t="s">
        <v>6325</v>
      </c>
      <c r="D14" s="4">
        <v>1123</v>
      </c>
      <c r="E14" s="187" t="s">
        <v>6596</v>
      </c>
      <c r="F14" s="188" t="s">
        <v>6587</v>
      </c>
      <c r="G14" s="189"/>
      <c r="H14" s="223" t="s">
        <v>6604</v>
      </c>
      <c r="I14" s="141">
        <v>24</v>
      </c>
      <c r="J14" s="224">
        <v>43191</v>
      </c>
      <c r="K14" s="192" t="str">
        <f t="shared" si="6"/>
        <v>～</v>
      </c>
      <c r="L14" s="193">
        <v>43190</v>
      </c>
      <c r="M14" s="194">
        <f t="shared" si="0"/>
        <v>2000000</v>
      </c>
      <c r="N14" s="195">
        <v>40000</v>
      </c>
      <c r="O14" s="225">
        <f>2000000-N14</f>
        <v>1960000</v>
      </c>
      <c r="P14" s="197"/>
      <c r="Q14" s="198"/>
      <c r="R14" s="197"/>
      <c r="S14" s="150">
        <v>1900000</v>
      </c>
      <c r="T14" s="226" t="s">
        <v>6598</v>
      </c>
      <c r="U14" s="200"/>
      <c r="V14" s="200"/>
      <c r="W14" s="201">
        <f t="shared" si="9"/>
        <v>3985000</v>
      </c>
      <c r="X14" s="202">
        <f t="shared" si="7"/>
        <v>3945000</v>
      </c>
      <c r="Y14" s="203">
        <v>1985000</v>
      </c>
      <c r="Z14" s="204"/>
      <c r="AA14" s="204"/>
      <c r="AB14" s="204"/>
      <c r="AC14" s="205"/>
      <c r="AD14" s="206">
        <f t="shared" si="8"/>
        <v>1960000</v>
      </c>
      <c r="AE14" s="207">
        <f t="shared" si="2"/>
        <v>3945000</v>
      </c>
      <c r="AF14" s="197"/>
      <c r="AG14" s="208">
        <v>1900000</v>
      </c>
      <c r="AH14" s="209"/>
      <c r="AI14" s="210">
        <v>1300000</v>
      </c>
      <c r="AJ14" s="211">
        <v>1300000</v>
      </c>
      <c r="AK14" s="203"/>
      <c r="AL14" s="197"/>
      <c r="AM14" s="212"/>
      <c r="AN14" s="227" t="s">
        <v>6605</v>
      </c>
      <c r="AO14" s="30" t="str">
        <f t="shared" si="3"/>
        <v>1123</v>
      </c>
      <c r="AP14" s="214">
        <v>11</v>
      </c>
      <c r="AQ14" s="215" t="s">
        <v>6606</v>
      </c>
      <c r="AR14" s="216" t="str">
        <f t="shared" si="4"/>
        <v>1123</v>
      </c>
      <c r="AS14" s="4" t="s">
        <v>6341</v>
      </c>
      <c r="AT14" s="24" t="s">
        <v>6341</v>
      </c>
      <c r="AU14" s="201">
        <f>AG14+X14-AD14</f>
        <v>3885000</v>
      </c>
      <c r="AV14" s="217"/>
      <c r="AW14" s="218"/>
      <c r="AX14" s="219"/>
      <c r="AY14" s="220">
        <f t="shared" si="5"/>
        <v>0</v>
      </c>
    </row>
    <row r="15" spans="1:51" ht="27" customHeight="1" outlineLevel="2">
      <c r="A15" s="221"/>
      <c r="B15" s="184" t="s">
        <v>6584</v>
      </c>
      <c r="C15" s="222" t="s">
        <v>6325</v>
      </c>
      <c r="D15" s="4">
        <v>1124</v>
      </c>
      <c r="E15" s="187" t="s">
        <v>6596</v>
      </c>
      <c r="F15" s="188" t="s">
        <v>6587</v>
      </c>
      <c r="G15" s="189"/>
      <c r="H15" s="190" t="s">
        <v>6607</v>
      </c>
      <c r="I15" s="141"/>
      <c r="J15" s="224">
        <v>43191</v>
      </c>
      <c r="K15" s="192" t="str">
        <f t="shared" si="6"/>
        <v>～</v>
      </c>
      <c r="L15" s="193">
        <v>43190</v>
      </c>
      <c r="M15" s="194">
        <f>N15+O15</f>
        <v>650000</v>
      </c>
      <c r="N15" s="195"/>
      <c r="O15" s="196">
        <v>650000</v>
      </c>
      <c r="P15" s="197"/>
      <c r="Q15" s="198"/>
      <c r="R15" s="197"/>
      <c r="S15" s="150">
        <v>650000</v>
      </c>
      <c r="T15" s="226" t="s">
        <v>6598</v>
      </c>
      <c r="U15" s="200"/>
      <c r="V15" s="200"/>
      <c r="W15" s="201">
        <f t="shared" si="9"/>
        <v>816000</v>
      </c>
      <c r="X15" s="202">
        <f>SUM(Y15:AC15)+AD15</f>
        <v>816000</v>
      </c>
      <c r="Y15" s="203">
        <v>166000</v>
      </c>
      <c r="Z15" s="204"/>
      <c r="AA15" s="204"/>
      <c r="AB15" s="204"/>
      <c r="AC15" s="205"/>
      <c r="AD15" s="206">
        <f t="shared" si="8"/>
        <v>650000</v>
      </c>
      <c r="AE15" s="207">
        <f>SUM(Y15:AD15)</f>
        <v>816000</v>
      </c>
      <c r="AF15" s="197"/>
      <c r="AG15" s="208">
        <v>650000</v>
      </c>
      <c r="AH15" s="209"/>
      <c r="AI15" s="210">
        <v>1300000</v>
      </c>
      <c r="AJ15" s="211">
        <v>1300000</v>
      </c>
      <c r="AK15" s="203"/>
      <c r="AL15" s="197"/>
      <c r="AM15" s="212"/>
      <c r="AN15" s="227" t="s">
        <v>6608</v>
      </c>
      <c r="AO15" s="30" t="str">
        <f t="shared" si="3"/>
        <v>1124</v>
      </c>
      <c r="AP15" s="214">
        <v>11</v>
      </c>
      <c r="AQ15" s="215" t="s">
        <v>6344</v>
      </c>
      <c r="AR15" s="216" t="str">
        <f t="shared" si="4"/>
        <v>1124</v>
      </c>
      <c r="AS15" s="4" t="s">
        <v>6343</v>
      </c>
      <c r="AT15" s="24" t="s">
        <v>6343</v>
      </c>
      <c r="AU15" s="201">
        <f>AG15+X15-AD15</f>
        <v>816000</v>
      </c>
      <c r="AV15" s="217"/>
      <c r="AW15" s="218"/>
      <c r="AX15" s="219"/>
      <c r="AY15" s="220">
        <f t="shared" si="5"/>
        <v>0</v>
      </c>
    </row>
    <row r="16" spans="1:51" ht="27" customHeight="1" outlineLevel="2">
      <c r="A16" s="221"/>
      <c r="B16" s="184" t="s">
        <v>6584</v>
      </c>
      <c r="C16" s="222" t="s">
        <v>6325</v>
      </c>
      <c r="D16" s="4">
        <v>1125</v>
      </c>
      <c r="E16" s="187" t="s">
        <v>6596</v>
      </c>
      <c r="F16" s="188" t="s">
        <v>6587</v>
      </c>
      <c r="G16" s="189"/>
      <c r="H16" s="223" t="s">
        <v>6609</v>
      </c>
      <c r="I16" s="141">
        <v>25</v>
      </c>
      <c r="J16" s="224">
        <v>43611</v>
      </c>
      <c r="K16" s="192" t="str">
        <f t="shared" si="6"/>
        <v>～</v>
      </c>
      <c r="L16" s="193">
        <v>43532</v>
      </c>
      <c r="M16" s="194">
        <f t="shared" si="0"/>
        <v>600000</v>
      </c>
      <c r="N16" s="195"/>
      <c r="O16" s="225">
        <v>600000</v>
      </c>
      <c r="P16" s="197"/>
      <c r="Q16" s="198"/>
      <c r="R16" s="197"/>
      <c r="S16" s="150">
        <v>500000</v>
      </c>
      <c r="T16" s="226" t="s">
        <v>6598</v>
      </c>
      <c r="U16" s="200"/>
      <c r="V16" s="200"/>
      <c r="W16" s="201">
        <f t="shared" si="9"/>
        <v>1280000</v>
      </c>
      <c r="X16" s="202">
        <f t="shared" si="7"/>
        <v>1280000</v>
      </c>
      <c r="Y16" s="203">
        <v>680000</v>
      </c>
      <c r="Z16" s="204"/>
      <c r="AA16" s="204"/>
      <c r="AB16" s="204"/>
      <c r="AC16" s="205"/>
      <c r="AD16" s="206">
        <f t="shared" si="8"/>
        <v>600000</v>
      </c>
      <c r="AE16" s="207">
        <f t="shared" si="2"/>
        <v>1280000</v>
      </c>
      <c r="AF16" s="197">
        <v>600000</v>
      </c>
      <c r="AG16" s="208">
        <v>500000</v>
      </c>
      <c r="AH16" s="209"/>
      <c r="AI16" s="210">
        <v>500000</v>
      </c>
      <c r="AJ16" s="211">
        <v>600000</v>
      </c>
      <c r="AK16" s="203"/>
      <c r="AL16" s="197"/>
      <c r="AM16" s="212"/>
      <c r="AN16" s="227" t="s">
        <v>6610</v>
      </c>
      <c r="AO16" s="30" t="str">
        <f t="shared" si="3"/>
        <v>1125</v>
      </c>
      <c r="AP16" s="214">
        <v>11</v>
      </c>
      <c r="AQ16" s="215" t="s">
        <v>6346</v>
      </c>
      <c r="AR16" s="216" t="str">
        <f t="shared" si="4"/>
        <v>1125</v>
      </c>
      <c r="AS16" s="4" t="s">
        <v>6345</v>
      </c>
      <c r="AT16" s="24" t="s">
        <v>6345</v>
      </c>
      <c r="AU16" s="201">
        <f>AG16+X16-AD16</f>
        <v>1180000</v>
      </c>
      <c r="AV16" s="217"/>
      <c r="AW16" s="218"/>
      <c r="AX16" s="219"/>
      <c r="AY16" s="220">
        <f t="shared" si="5"/>
        <v>-600000</v>
      </c>
    </row>
    <row r="17" spans="1:51" ht="27" customHeight="1" outlineLevel="2">
      <c r="A17" s="221"/>
      <c r="B17" s="184" t="s">
        <v>6584</v>
      </c>
      <c r="C17" s="222" t="s">
        <v>6325</v>
      </c>
      <c r="D17" s="4">
        <v>1126</v>
      </c>
      <c r="E17" s="187" t="s">
        <v>6596</v>
      </c>
      <c r="F17" s="188" t="s">
        <v>6587</v>
      </c>
      <c r="G17" s="189"/>
      <c r="H17" s="223" t="s">
        <v>6611</v>
      </c>
      <c r="I17" s="141">
        <v>26</v>
      </c>
      <c r="J17" s="224">
        <v>43191</v>
      </c>
      <c r="K17" s="192" t="str">
        <f t="shared" si="6"/>
        <v>～</v>
      </c>
      <c r="L17" s="193">
        <v>43190</v>
      </c>
      <c r="M17" s="194">
        <f t="shared" si="0"/>
        <v>450000</v>
      </c>
      <c r="N17" s="195"/>
      <c r="O17" s="225">
        <v>450000</v>
      </c>
      <c r="P17" s="197"/>
      <c r="Q17" s="198"/>
      <c r="R17" s="197"/>
      <c r="S17" s="150">
        <v>463000</v>
      </c>
      <c r="T17" s="226" t="s">
        <v>6598</v>
      </c>
      <c r="U17" s="200"/>
      <c r="V17" s="200"/>
      <c r="W17" s="201">
        <f t="shared" si="9"/>
        <v>610000</v>
      </c>
      <c r="X17" s="202">
        <f t="shared" si="7"/>
        <v>610000</v>
      </c>
      <c r="Y17" s="203">
        <v>160000</v>
      </c>
      <c r="Z17" s="204"/>
      <c r="AA17" s="204"/>
      <c r="AB17" s="204"/>
      <c r="AC17" s="205"/>
      <c r="AD17" s="206">
        <f t="shared" si="8"/>
        <v>450000</v>
      </c>
      <c r="AE17" s="207">
        <f t="shared" si="2"/>
        <v>610000</v>
      </c>
      <c r="AF17" s="197">
        <v>520000</v>
      </c>
      <c r="AG17" s="208">
        <v>420000</v>
      </c>
      <c r="AH17" s="209">
        <v>350000</v>
      </c>
      <c r="AI17" s="210"/>
      <c r="AJ17" s="211">
        <v>454000</v>
      </c>
      <c r="AK17" s="203"/>
      <c r="AL17" s="197"/>
      <c r="AM17" s="228"/>
      <c r="AN17" s="227" t="s">
        <v>6610</v>
      </c>
      <c r="AO17" s="30" t="str">
        <f t="shared" si="3"/>
        <v>1126</v>
      </c>
      <c r="AP17" s="214">
        <v>11</v>
      </c>
      <c r="AQ17" s="215" t="s">
        <v>6348</v>
      </c>
      <c r="AR17" s="216" t="str">
        <f t="shared" si="4"/>
        <v>1126</v>
      </c>
      <c r="AS17" s="4" t="s">
        <v>6347</v>
      </c>
      <c r="AT17" s="24" t="s">
        <v>6347</v>
      </c>
      <c r="AU17" s="201">
        <f>AG17+X17</f>
        <v>1030000</v>
      </c>
      <c r="AV17" s="217"/>
      <c r="AW17" s="218"/>
      <c r="AX17" s="219"/>
      <c r="AY17" s="220">
        <f t="shared" si="5"/>
        <v>-170000</v>
      </c>
    </row>
    <row r="18" spans="1:51" s="243" customFormat="1" ht="27" customHeight="1" outlineLevel="2">
      <c r="A18" s="229"/>
      <c r="B18" s="184" t="s">
        <v>6584</v>
      </c>
      <c r="C18" s="222" t="s">
        <v>6325</v>
      </c>
      <c r="D18" s="230">
        <v>1127</v>
      </c>
      <c r="E18" s="187" t="s">
        <v>6596</v>
      </c>
      <c r="F18" s="188" t="s">
        <v>6587</v>
      </c>
      <c r="G18" s="189"/>
      <c r="H18" s="223" t="s">
        <v>6612</v>
      </c>
      <c r="I18" s="141">
        <v>27</v>
      </c>
      <c r="J18" s="224">
        <v>43191</v>
      </c>
      <c r="K18" s="192" t="str">
        <f t="shared" si="6"/>
        <v>～</v>
      </c>
      <c r="L18" s="193">
        <v>43190</v>
      </c>
      <c r="M18" s="194">
        <f t="shared" si="0"/>
        <v>300000</v>
      </c>
      <c r="N18" s="195"/>
      <c r="O18" s="231">
        <v>300000</v>
      </c>
      <c r="P18" s="197"/>
      <c r="Q18" s="198"/>
      <c r="R18" s="197"/>
      <c r="S18" s="150">
        <v>400000</v>
      </c>
      <c r="T18" s="226" t="s">
        <v>6598</v>
      </c>
      <c r="U18" s="200"/>
      <c r="V18" s="200"/>
      <c r="W18" s="201">
        <f t="shared" si="9"/>
        <v>400000</v>
      </c>
      <c r="X18" s="202">
        <f t="shared" si="7"/>
        <v>400000</v>
      </c>
      <c r="Y18" s="203"/>
      <c r="Z18" s="204"/>
      <c r="AA18" s="204"/>
      <c r="AB18" s="204"/>
      <c r="AC18" s="232">
        <v>100000</v>
      </c>
      <c r="AD18" s="206">
        <f t="shared" si="8"/>
        <v>300000</v>
      </c>
      <c r="AE18" s="233">
        <f t="shared" si="2"/>
        <v>400000</v>
      </c>
      <c r="AF18" s="234">
        <v>850000</v>
      </c>
      <c r="AG18" s="208">
        <v>248000</v>
      </c>
      <c r="AH18" s="235"/>
      <c r="AI18" s="236"/>
      <c r="AJ18" s="237">
        <v>0</v>
      </c>
      <c r="AK18" s="238"/>
      <c r="AL18" s="239"/>
      <c r="AM18" s="240" t="s">
        <v>6613</v>
      </c>
      <c r="AN18" s="227" t="s">
        <v>6610</v>
      </c>
      <c r="AO18" s="241" t="str">
        <f t="shared" si="3"/>
        <v>1127</v>
      </c>
      <c r="AP18" s="214">
        <v>11</v>
      </c>
      <c r="AQ18" s="215" t="s">
        <v>6614</v>
      </c>
      <c r="AR18" s="242" t="str">
        <f t="shared" si="4"/>
        <v>1127</v>
      </c>
      <c r="AS18" s="230" t="s">
        <v>6349</v>
      </c>
      <c r="AT18" s="243" t="s">
        <v>6349</v>
      </c>
      <c r="AU18" s="244"/>
      <c r="AV18" s="245"/>
      <c r="AW18" s="246"/>
      <c r="AX18" s="247"/>
      <c r="AY18" s="248">
        <f t="shared" si="5"/>
        <v>-850000</v>
      </c>
    </row>
    <row r="19" spans="1:51" s="243" customFormat="1" ht="27" customHeight="1" outlineLevel="2">
      <c r="A19" s="229"/>
      <c r="B19" s="249" t="s">
        <v>6584</v>
      </c>
      <c r="C19" s="250" t="s">
        <v>6325</v>
      </c>
      <c r="D19" s="230" t="s">
        <v>6337</v>
      </c>
      <c r="E19" s="251" t="s">
        <v>6596</v>
      </c>
      <c r="F19" s="252" t="s">
        <v>6587</v>
      </c>
      <c r="G19" s="253"/>
      <c r="H19" s="254" t="s">
        <v>6615</v>
      </c>
      <c r="I19" s="255"/>
      <c r="J19" s="256">
        <v>43191</v>
      </c>
      <c r="K19" s="257" t="str">
        <f t="shared" si="6"/>
        <v>～</v>
      </c>
      <c r="L19" s="258">
        <v>43190</v>
      </c>
      <c r="M19" s="259">
        <f t="shared" si="0"/>
        <v>0</v>
      </c>
      <c r="N19" s="247"/>
      <c r="O19" s="260"/>
      <c r="P19" s="234"/>
      <c r="Q19" s="261"/>
      <c r="R19" s="234"/>
      <c r="S19" s="262"/>
      <c r="T19" s="263" t="s">
        <v>6598</v>
      </c>
      <c r="U19" s="264"/>
      <c r="V19" s="264"/>
      <c r="W19" s="265">
        <f t="shared" si="9"/>
        <v>0</v>
      </c>
      <c r="X19" s="266">
        <f t="shared" si="7"/>
        <v>0</v>
      </c>
      <c r="Y19" s="238"/>
      <c r="Z19" s="267"/>
      <c r="AA19" s="267"/>
      <c r="AB19" s="267"/>
      <c r="AC19" s="268"/>
      <c r="AD19" s="269">
        <f t="shared" si="8"/>
        <v>0</v>
      </c>
      <c r="AE19" s="233">
        <f t="shared" si="2"/>
        <v>0</v>
      </c>
      <c r="AF19" s="234">
        <v>850000</v>
      </c>
      <c r="AG19" s="270">
        <v>80000</v>
      </c>
      <c r="AH19" s="235"/>
      <c r="AI19" s="236">
        <v>80000</v>
      </c>
      <c r="AJ19" s="237">
        <v>0</v>
      </c>
      <c r="AK19" s="238"/>
      <c r="AL19" s="239"/>
      <c r="AM19" s="240" t="s">
        <v>6613</v>
      </c>
      <c r="AN19" s="271"/>
      <c r="AO19" s="241">
        <f t="shared" si="3"/>
      </c>
      <c r="AP19" s="272"/>
      <c r="AQ19" s="273"/>
      <c r="AR19" s="242">
        <f t="shared" si="4"/>
      </c>
      <c r="AS19" s="230" t="s">
        <v>6337</v>
      </c>
      <c r="AT19" s="243" t="s">
        <v>6350</v>
      </c>
      <c r="AU19" s="265">
        <f>AG19+X19-AD19</f>
        <v>80000</v>
      </c>
      <c r="AV19" s="245"/>
      <c r="AW19" s="246"/>
      <c r="AX19" s="247"/>
      <c r="AY19" s="248">
        <f t="shared" si="5"/>
        <v>-850000</v>
      </c>
    </row>
    <row r="20" spans="1:51" s="243" customFormat="1" ht="27" customHeight="1" outlineLevel="2">
      <c r="A20" s="229"/>
      <c r="B20" s="249" t="s">
        <v>6584</v>
      </c>
      <c r="C20" s="250" t="s">
        <v>6325</v>
      </c>
      <c r="D20" s="230" t="s">
        <v>6337</v>
      </c>
      <c r="E20" s="251" t="s">
        <v>6596</v>
      </c>
      <c r="F20" s="252" t="s">
        <v>6587</v>
      </c>
      <c r="G20" s="253"/>
      <c r="H20" s="254" t="s">
        <v>6616</v>
      </c>
      <c r="I20" s="255"/>
      <c r="J20" s="256">
        <v>43191</v>
      </c>
      <c r="K20" s="257" t="str">
        <f t="shared" si="6"/>
        <v>～</v>
      </c>
      <c r="L20" s="258">
        <v>43190</v>
      </c>
      <c r="M20" s="259">
        <f t="shared" si="0"/>
        <v>0</v>
      </c>
      <c r="N20" s="247"/>
      <c r="O20" s="260"/>
      <c r="P20" s="234"/>
      <c r="Q20" s="261"/>
      <c r="R20" s="234"/>
      <c r="S20" s="262"/>
      <c r="T20" s="263" t="s">
        <v>6598</v>
      </c>
      <c r="U20" s="264"/>
      <c r="V20" s="264"/>
      <c r="W20" s="265">
        <f t="shared" si="9"/>
        <v>0</v>
      </c>
      <c r="X20" s="266">
        <f t="shared" si="7"/>
        <v>0</v>
      </c>
      <c r="Y20" s="238"/>
      <c r="Z20" s="267"/>
      <c r="AA20" s="267"/>
      <c r="AB20" s="267"/>
      <c r="AC20" s="268"/>
      <c r="AD20" s="269">
        <f t="shared" si="8"/>
        <v>0</v>
      </c>
      <c r="AE20" s="233">
        <f t="shared" si="2"/>
        <v>0</v>
      </c>
      <c r="AF20" s="234">
        <v>850000</v>
      </c>
      <c r="AG20" s="270">
        <v>80000</v>
      </c>
      <c r="AH20" s="235"/>
      <c r="AI20" s="236">
        <v>80000</v>
      </c>
      <c r="AJ20" s="237">
        <v>0</v>
      </c>
      <c r="AK20" s="238"/>
      <c r="AL20" s="239"/>
      <c r="AM20" s="240" t="s">
        <v>6613</v>
      </c>
      <c r="AN20" s="271"/>
      <c r="AO20" s="241">
        <f t="shared" si="3"/>
      </c>
      <c r="AP20" s="272"/>
      <c r="AQ20" s="273"/>
      <c r="AR20" s="242">
        <f t="shared" si="4"/>
      </c>
      <c r="AS20" s="230" t="s">
        <v>6337</v>
      </c>
      <c r="AT20" s="243" t="s">
        <v>6351</v>
      </c>
      <c r="AU20" s="265">
        <f>AG20+X20-AD20</f>
        <v>80000</v>
      </c>
      <c r="AV20" s="245"/>
      <c r="AW20" s="246"/>
      <c r="AX20" s="247"/>
      <c r="AY20" s="248">
        <f t="shared" si="5"/>
        <v>-850000</v>
      </c>
    </row>
    <row r="21" spans="1:51" ht="27" customHeight="1" outlineLevel="2" thickBot="1">
      <c r="A21" s="221"/>
      <c r="B21" s="184" t="s">
        <v>6584</v>
      </c>
      <c r="C21" s="222" t="s">
        <v>6325</v>
      </c>
      <c r="D21" s="4">
        <v>1711</v>
      </c>
      <c r="E21" s="187" t="s">
        <v>6617</v>
      </c>
      <c r="F21" s="188" t="s">
        <v>6587</v>
      </c>
      <c r="G21" s="189"/>
      <c r="H21" s="223" t="s">
        <v>6618</v>
      </c>
      <c r="I21" s="141">
        <v>30</v>
      </c>
      <c r="J21" s="224">
        <v>43191</v>
      </c>
      <c r="K21" s="192" t="str">
        <f t="shared" si="6"/>
        <v>～</v>
      </c>
      <c r="L21" s="193">
        <v>43190</v>
      </c>
      <c r="M21" s="194">
        <f t="shared" si="0"/>
        <v>600000</v>
      </c>
      <c r="N21" s="195"/>
      <c r="O21" s="231">
        <v>600000</v>
      </c>
      <c r="P21" s="197"/>
      <c r="Q21" s="198"/>
      <c r="R21" s="197"/>
      <c r="S21" s="150">
        <v>600000</v>
      </c>
      <c r="T21" s="226" t="s">
        <v>6598</v>
      </c>
      <c r="U21" s="200"/>
      <c r="V21" s="200"/>
      <c r="W21" s="201">
        <f t="shared" si="9"/>
        <v>1200000</v>
      </c>
      <c r="X21" s="202">
        <f t="shared" si="7"/>
        <v>1200000</v>
      </c>
      <c r="Y21" s="203">
        <v>600000</v>
      </c>
      <c r="Z21" s="204"/>
      <c r="AA21" s="204"/>
      <c r="AB21" s="204"/>
      <c r="AC21" s="205"/>
      <c r="AD21" s="206">
        <f t="shared" si="8"/>
        <v>600000</v>
      </c>
      <c r="AE21" s="207">
        <f t="shared" si="2"/>
        <v>1200000</v>
      </c>
      <c r="AF21" s="197"/>
      <c r="AG21" s="208">
        <v>700000</v>
      </c>
      <c r="AH21" s="209"/>
      <c r="AI21" s="210">
        <v>700000</v>
      </c>
      <c r="AJ21" s="211">
        <v>720000</v>
      </c>
      <c r="AK21" s="203">
        <v>400000</v>
      </c>
      <c r="AL21" s="197"/>
      <c r="AM21" s="212"/>
      <c r="AN21" s="227" t="s">
        <v>6610</v>
      </c>
      <c r="AO21" s="30" t="str">
        <f t="shared" si="3"/>
        <v>1711</v>
      </c>
      <c r="AP21" s="214">
        <v>17</v>
      </c>
      <c r="AQ21" s="215" t="s">
        <v>6589</v>
      </c>
      <c r="AR21" s="216" t="str">
        <f t="shared" si="4"/>
        <v>1711</v>
      </c>
      <c r="AS21" s="4" t="s">
        <v>6352</v>
      </c>
      <c r="AT21" s="24" t="s">
        <v>6352</v>
      </c>
      <c r="AU21" s="201">
        <f>AG21+Y21</f>
        <v>1300000</v>
      </c>
      <c r="AV21" s="217"/>
      <c r="AW21" s="218"/>
      <c r="AX21" s="219"/>
      <c r="AY21" s="220">
        <f t="shared" si="5"/>
        <v>0</v>
      </c>
    </row>
    <row r="22" spans="1:51" ht="30" customHeight="1" outlineLevel="2" thickBot="1">
      <c r="A22" s="221"/>
      <c r="B22" s="274" t="s">
        <v>6619</v>
      </c>
      <c r="C22" s="222" t="s">
        <v>6325</v>
      </c>
      <c r="D22" s="4">
        <v>3111</v>
      </c>
      <c r="E22" s="187" t="s">
        <v>6620</v>
      </c>
      <c r="F22" s="188" t="s">
        <v>6587</v>
      </c>
      <c r="G22" s="189"/>
      <c r="H22" s="275" t="s">
        <v>6621</v>
      </c>
      <c r="I22" s="141">
        <v>31</v>
      </c>
      <c r="J22" s="224">
        <v>43191</v>
      </c>
      <c r="K22" s="192" t="str">
        <f t="shared" si="6"/>
        <v>～</v>
      </c>
      <c r="L22" s="193">
        <v>43190</v>
      </c>
      <c r="M22" s="194">
        <f t="shared" si="0"/>
        <v>4000000</v>
      </c>
      <c r="N22" s="195"/>
      <c r="O22" s="231">
        <v>4000000</v>
      </c>
      <c r="P22" s="197"/>
      <c r="Q22" s="198"/>
      <c r="R22" s="197"/>
      <c r="S22" s="150">
        <v>5043000</v>
      </c>
      <c r="T22" s="226" t="s">
        <v>6598</v>
      </c>
      <c r="U22" s="200"/>
      <c r="V22" s="200"/>
      <c r="W22" s="201">
        <f t="shared" si="9"/>
        <v>10713000</v>
      </c>
      <c r="X22" s="202">
        <f t="shared" si="7"/>
        <v>10713000</v>
      </c>
      <c r="Y22" s="203">
        <v>113000</v>
      </c>
      <c r="Z22" s="204"/>
      <c r="AA22" s="204"/>
      <c r="AB22" s="276">
        <f>5600000+1000000</f>
        <v>6600000</v>
      </c>
      <c r="AC22" s="277"/>
      <c r="AD22" s="206">
        <f t="shared" si="8"/>
        <v>4000000</v>
      </c>
      <c r="AE22" s="207">
        <f t="shared" si="2"/>
        <v>10713000</v>
      </c>
      <c r="AF22" s="197"/>
      <c r="AG22" s="208">
        <v>4000000</v>
      </c>
      <c r="AH22" s="209"/>
      <c r="AI22" s="210">
        <v>3500000</v>
      </c>
      <c r="AJ22" s="211">
        <v>2700000</v>
      </c>
      <c r="AK22" s="203">
        <v>7700000</v>
      </c>
      <c r="AL22" s="197"/>
      <c r="AM22" s="278" t="s">
        <v>6622</v>
      </c>
      <c r="AN22" s="279" t="s">
        <v>6623</v>
      </c>
      <c r="AO22" s="30" t="str">
        <f t="shared" si="3"/>
        <v>3111</v>
      </c>
      <c r="AP22" s="214">
        <v>31</v>
      </c>
      <c r="AQ22" s="215" t="s">
        <v>6589</v>
      </c>
      <c r="AR22" s="216" t="str">
        <f t="shared" si="4"/>
        <v>3111</v>
      </c>
      <c r="AS22" s="4" t="s">
        <v>6353</v>
      </c>
      <c r="AT22" s="24" t="s">
        <v>6353</v>
      </c>
      <c r="AU22" s="201">
        <f>AG22+X22-AD22</f>
        <v>10713000</v>
      </c>
      <c r="AV22" s="217"/>
      <c r="AW22" s="218"/>
      <c r="AX22" s="219"/>
      <c r="AY22" s="220">
        <f t="shared" si="5"/>
        <v>0</v>
      </c>
    </row>
    <row r="23" spans="1:51" ht="27" customHeight="1" outlineLevel="2" thickBot="1">
      <c r="A23" s="221"/>
      <c r="B23" s="274" t="s">
        <v>6619</v>
      </c>
      <c r="C23" s="222" t="s">
        <v>6325</v>
      </c>
      <c r="D23" s="4">
        <v>3112</v>
      </c>
      <c r="E23" s="187" t="s">
        <v>6620</v>
      </c>
      <c r="F23" s="188" t="s">
        <v>6587</v>
      </c>
      <c r="G23" s="189"/>
      <c r="H23" s="280" t="s">
        <v>6624</v>
      </c>
      <c r="I23" s="141"/>
      <c r="J23" s="224">
        <v>43191</v>
      </c>
      <c r="K23" s="192" t="str">
        <f t="shared" si="6"/>
        <v>～</v>
      </c>
      <c r="L23" s="193">
        <v>43190</v>
      </c>
      <c r="M23" s="194">
        <f t="shared" si="0"/>
        <v>3300000</v>
      </c>
      <c r="N23" s="195"/>
      <c r="O23" s="196">
        <v>3300000</v>
      </c>
      <c r="P23" s="197"/>
      <c r="Q23" s="198"/>
      <c r="R23" s="197"/>
      <c r="S23" s="150">
        <v>3300000</v>
      </c>
      <c r="T23" s="281">
        <v>43200</v>
      </c>
      <c r="U23" s="200"/>
      <c r="V23" s="200"/>
      <c r="W23" s="201">
        <f t="shared" si="9"/>
        <v>3300000</v>
      </c>
      <c r="X23" s="202">
        <f>SUM(Y23:AC23)</f>
        <v>3300000</v>
      </c>
      <c r="Y23" s="203"/>
      <c r="Z23" s="204"/>
      <c r="AA23" s="204"/>
      <c r="AB23" s="276"/>
      <c r="AC23" s="277">
        <f>1300000+2000000</f>
        <v>3300000</v>
      </c>
      <c r="AD23" s="206">
        <f t="shared" si="8"/>
        <v>3300000</v>
      </c>
      <c r="AE23" s="207">
        <f t="shared" si="2"/>
        <v>6600000</v>
      </c>
      <c r="AF23" s="197"/>
      <c r="AG23" s="208">
        <v>3300000</v>
      </c>
      <c r="AH23" s="209"/>
      <c r="AI23" s="210">
        <v>3300000</v>
      </c>
      <c r="AJ23" s="211">
        <v>2700000</v>
      </c>
      <c r="AK23" s="203">
        <v>7700000</v>
      </c>
      <c r="AL23" s="197"/>
      <c r="AM23" s="278" t="s">
        <v>6622</v>
      </c>
      <c r="AN23" s="279"/>
      <c r="AO23" s="30" t="str">
        <f t="shared" si="3"/>
        <v>3112</v>
      </c>
      <c r="AP23" s="214">
        <v>31</v>
      </c>
      <c r="AQ23" s="215" t="s">
        <v>6625</v>
      </c>
      <c r="AR23" s="216" t="str">
        <f t="shared" si="4"/>
        <v>3112</v>
      </c>
      <c r="AS23" s="4" t="s">
        <v>6354</v>
      </c>
      <c r="AT23" s="24" t="s">
        <v>6354</v>
      </c>
      <c r="AU23" s="201">
        <f>AG23+X23-AD23</f>
        <v>3300000</v>
      </c>
      <c r="AV23" s="217"/>
      <c r="AW23" s="218"/>
      <c r="AX23" s="219"/>
      <c r="AY23" s="220">
        <f t="shared" si="5"/>
        <v>0</v>
      </c>
    </row>
    <row r="24" spans="1:51" s="243" customFormat="1" ht="27" customHeight="1" outlineLevel="2">
      <c r="A24" s="229"/>
      <c r="B24" s="282"/>
      <c r="C24" s="250" t="s">
        <v>6585</v>
      </c>
      <c r="D24" s="230" t="s">
        <v>6337</v>
      </c>
      <c r="E24" s="251"/>
      <c r="F24" s="252" t="s">
        <v>6587</v>
      </c>
      <c r="G24" s="253"/>
      <c r="H24" s="283"/>
      <c r="I24" s="141"/>
      <c r="J24" s="256"/>
      <c r="K24" s="257"/>
      <c r="L24" s="258"/>
      <c r="M24" s="194">
        <f t="shared" si="0"/>
        <v>0</v>
      </c>
      <c r="N24" s="247"/>
      <c r="O24" s="260"/>
      <c r="P24" s="234"/>
      <c r="Q24" s="261"/>
      <c r="R24" s="234"/>
      <c r="S24" s="150"/>
      <c r="T24" s="284">
        <f>+L24+14</f>
        <v>14</v>
      </c>
      <c r="U24" s="264"/>
      <c r="V24" s="264"/>
      <c r="W24" s="244">
        <f>M24+X24</f>
        <v>0</v>
      </c>
      <c r="X24" s="266"/>
      <c r="Y24" s="238"/>
      <c r="Z24" s="267"/>
      <c r="AA24" s="267"/>
      <c r="AB24" s="267"/>
      <c r="AC24" s="268"/>
      <c r="AD24" s="206">
        <f t="shared" si="8"/>
        <v>0</v>
      </c>
      <c r="AE24" s="233">
        <f t="shared" si="2"/>
        <v>0</v>
      </c>
      <c r="AF24" s="234">
        <v>850000</v>
      </c>
      <c r="AG24" s="285">
        <v>0</v>
      </c>
      <c r="AH24" s="286"/>
      <c r="AI24" s="287"/>
      <c r="AJ24" s="237">
        <v>0</v>
      </c>
      <c r="AK24" s="238"/>
      <c r="AL24" s="239"/>
      <c r="AM24" s="240" t="s">
        <v>6613</v>
      </c>
      <c r="AN24" s="288"/>
      <c r="AO24" s="241">
        <f t="shared" si="3"/>
      </c>
      <c r="AP24" s="272"/>
      <c r="AQ24" s="273"/>
      <c r="AR24" s="242">
        <f t="shared" si="4"/>
      </c>
      <c r="AS24" s="230" t="s">
        <v>6337</v>
      </c>
      <c r="AT24" s="243" t="s">
        <v>6337</v>
      </c>
      <c r="AU24" s="244"/>
      <c r="AV24" s="245"/>
      <c r="AW24" s="246"/>
      <c r="AX24" s="247"/>
      <c r="AY24" s="248">
        <f t="shared" si="5"/>
        <v>-850000</v>
      </c>
    </row>
    <row r="25" spans="1:51" ht="27" customHeight="1" outlineLevel="2" thickBot="1">
      <c r="A25" s="289"/>
      <c r="B25" s="290" t="s">
        <v>6584</v>
      </c>
      <c r="C25" s="291" t="s">
        <v>6325</v>
      </c>
      <c r="D25" s="4">
        <v>1721</v>
      </c>
      <c r="E25" s="292" t="s">
        <v>6617</v>
      </c>
      <c r="F25" s="293" t="s">
        <v>6587</v>
      </c>
      <c r="G25" s="294"/>
      <c r="H25" s="295" t="s">
        <v>6626</v>
      </c>
      <c r="I25" s="296"/>
      <c r="J25" s="297">
        <v>38808</v>
      </c>
      <c r="K25" s="298" t="str">
        <f>IF(L25="","","～")</f>
        <v>～</v>
      </c>
      <c r="L25" s="299">
        <v>39172</v>
      </c>
      <c r="M25" s="194">
        <f t="shared" si="0"/>
        <v>500000</v>
      </c>
      <c r="N25" s="300">
        <v>500000</v>
      </c>
      <c r="O25" s="301"/>
      <c r="P25" s="302"/>
      <c r="Q25" s="303"/>
      <c r="R25" s="302"/>
      <c r="S25" s="150">
        <v>500000</v>
      </c>
      <c r="T25" s="199">
        <v>43200</v>
      </c>
      <c r="U25" s="304"/>
      <c r="V25" s="304"/>
      <c r="W25" s="201">
        <f>M25+X25</f>
        <v>500000</v>
      </c>
      <c r="X25" s="202">
        <f>SUM(Y25:AC25)</f>
        <v>0</v>
      </c>
      <c r="Y25" s="305"/>
      <c r="Z25" s="306"/>
      <c r="AA25" s="306"/>
      <c r="AB25" s="306"/>
      <c r="AC25" s="307"/>
      <c r="AD25" s="206">
        <f t="shared" si="8"/>
        <v>0</v>
      </c>
      <c r="AE25" s="308">
        <f t="shared" si="2"/>
        <v>0</v>
      </c>
      <c r="AF25" s="302">
        <v>500000</v>
      </c>
      <c r="AG25" s="309">
        <v>440000</v>
      </c>
      <c r="AH25" s="310">
        <v>150000</v>
      </c>
      <c r="AI25" s="311"/>
      <c r="AJ25" s="312">
        <v>200000</v>
      </c>
      <c r="AK25" s="305"/>
      <c r="AL25" s="302"/>
      <c r="AM25" s="313"/>
      <c r="AN25" s="314"/>
      <c r="AO25" s="30" t="str">
        <f t="shared" si="3"/>
        <v>1721</v>
      </c>
      <c r="AP25" s="315">
        <v>17</v>
      </c>
      <c r="AQ25" s="316" t="s">
        <v>6600</v>
      </c>
      <c r="AR25" s="216" t="str">
        <f t="shared" si="4"/>
        <v>1721</v>
      </c>
      <c r="AS25" s="4" t="s">
        <v>6355</v>
      </c>
      <c r="AT25" s="24" t="s">
        <v>6356</v>
      </c>
      <c r="AU25" s="201">
        <f>AG25+X25</f>
        <v>440000</v>
      </c>
      <c r="AV25" s="317"/>
      <c r="AW25" s="318"/>
      <c r="AX25" s="319"/>
      <c r="AY25" s="320">
        <f t="shared" si="5"/>
        <v>-350000</v>
      </c>
    </row>
    <row r="26" spans="1:51" ht="24" customHeight="1" outlineLevel="1" thickBot="1">
      <c r="A26" s="321"/>
      <c r="B26" s="322"/>
      <c r="C26" s="323" t="s">
        <v>6585</v>
      </c>
      <c r="E26" s="324"/>
      <c r="F26" s="325" t="s">
        <v>6627</v>
      </c>
      <c r="G26" s="326"/>
      <c r="H26" s="327" t="s">
        <v>6628</v>
      </c>
      <c r="I26" s="328"/>
      <c r="J26" s="329"/>
      <c r="K26" s="330"/>
      <c r="L26" s="331"/>
      <c r="M26" s="332">
        <f>SUBTOTAL(9,M6:M25)-SUM(M6:M10)</f>
        <v>16900000</v>
      </c>
      <c r="N26" s="333">
        <f>SUBTOTAL(9,N6:N25)</f>
        <v>11276000</v>
      </c>
      <c r="O26" s="334">
        <f>SUBTOTAL(9,O6:O25)</f>
        <v>16160000</v>
      </c>
      <c r="P26" s="335"/>
      <c r="Q26" s="336"/>
      <c r="R26" s="335"/>
      <c r="S26" s="337">
        <f>SUBTOTAL(9,S6:S25)-SUM(S6:S10)</f>
        <v>18256000</v>
      </c>
      <c r="T26" s="338"/>
      <c r="U26" s="339"/>
      <c r="V26" s="339"/>
      <c r="W26" s="340">
        <f aca="true" t="shared" si="10" ref="W26:AC26">SUBTOTAL(9,W6:W25)</f>
        <v>42451000</v>
      </c>
      <c r="X26" s="341">
        <f t="shared" si="10"/>
        <v>41711000</v>
      </c>
      <c r="Y26" s="342">
        <f t="shared" si="10"/>
        <v>18350000</v>
      </c>
      <c r="Z26" s="343">
        <f t="shared" si="10"/>
        <v>0</v>
      </c>
      <c r="AA26" s="343">
        <f t="shared" si="10"/>
        <v>0</v>
      </c>
      <c r="AB26" s="343">
        <f t="shared" si="10"/>
        <v>6600000</v>
      </c>
      <c r="AC26" s="344">
        <f t="shared" si="10"/>
        <v>3901000</v>
      </c>
      <c r="AD26" s="345">
        <f>SUBTOTAL(9,AD12:AD25)</f>
        <v>16160000</v>
      </c>
      <c r="AE26" s="346">
        <f>SUBTOTAL(9,AE6:AE25)</f>
        <v>45011000</v>
      </c>
      <c r="AF26" s="335">
        <f>SUBTOTAL(9,AF6:AF25)</f>
        <v>6620000</v>
      </c>
      <c r="AG26" s="347">
        <v>16618000</v>
      </c>
      <c r="AH26" s="348">
        <v>9251000</v>
      </c>
      <c r="AI26" s="349">
        <v>10260000</v>
      </c>
      <c r="AJ26" s="350">
        <f>SUBTOTAL(9,AJ6:AJ25)</f>
        <v>36574000</v>
      </c>
      <c r="AK26" s="351" t="e">
        <f>SUBTOTAL(9,#REF!)</f>
        <v>#REF!</v>
      </c>
      <c r="AL26" s="335" t="e">
        <f>SUBTOTAL(9,#REF!)</f>
        <v>#REF!</v>
      </c>
      <c r="AM26" s="352"/>
      <c r="AN26" s="353">
        <f>M26+SUM(M6:M10)</f>
        <v>27436000</v>
      </c>
      <c r="AO26" s="30">
        <f t="shared" si="3"/>
      </c>
      <c r="AP26" s="354"/>
      <c r="AQ26" s="355"/>
      <c r="AR26" s="216"/>
      <c r="AU26" s="356">
        <f>SUBTOTAL(9,AU6:AU25)</f>
        <v>47268000</v>
      </c>
      <c r="AV26" s="357"/>
      <c r="AW26" s="358" t="e">
        <f>SUBTOTAL(9,#REF!)</f>
        <v>#REF!</v>
      </c>
      <c r="AX26" s="359"/>
      <c r="AY26" s="360">
        <f>SUBTOTAL(9,AY6:AY25)</f>
        <v>5078000</v>
      </c>
    </row>
    <row r="27" spans="1:51" ht="27" customHeight="1" outlineLevel="2">
      <c r="A27" s="361"/>
      <c r="B27" s="362" t="s">
        <v>6584</v>
      </c>
      <c r="C27" s="363" t="s">
        <v>6629</v>
      </c>
      <c r="D27" s="4">
        <v>1221</v>
      </c>
      <c r="E27" s="364" t="s">
        <v>6630</v>
      </c>
      <c r="F27" s="365" t="s">
        <v>6631</v>
      </c>
      <c r="G27" s="366"/>
      <c r="H27" s="367" t="s">
        <v>6632</v>
      </c>
      <c r="I27" s="368"/>
      <c r="J27" s="224">
        <v>43191</v>
      </c>
      <c r="K27" s="192" t="str">
        <f aca="true" t="shared" si="11" ref="K27:K39">IF(L27="","","～")</f>
        <v>～</v>
      </c>
      <c r="L27" s="193">
        <v>43190</v>
      </c>
      <c r="M27" s="194">
        <f aca="true" t="shared" si="12" ref="M27:M41">N27+O27</f>
        <v>650000</v>
      </c>
      <c r="N27" s="369">
        <v>650000</v>
      </c>
      <c r="O27" s="370"/>
      <c r="P27" s="371"/>
      <c r="Q27" s="372"/>
      <c r="R27" s="371"/>
      <c r="S27" s="150">
        <v>650000</v>
      </c>
      <c r="T27" s="373">
        <v>43200</v>
      </c>
      <c r="U27" s="374"/>
      <c r="V27" s="374"/>
      <c r="W27" s="375">
        <f aca="true" t="shared" si="13" ref="W27:W41">M27+X27-AD27</f>
        <v>650000</v>
      </c>
      <c r="X27" s="376">
        <f>SUM(Y27:AC27)</f>
        <v>0</v>
      </c>
      <c r="Y27" s="377"/>
      <c r="Z27" s="378"/>
      <c r="AA27" s="378"/>
      <c r="AB27" s="378"/>
      <c r="AC27" s="379"/>
      <c r="AD27" s="206">
        <f aca="true" t="shared" si="14" ref="AD27:AD43">+O27</f>
        <v>0</v>
      </c>
      <c r="AE27" s="380"/>
      <c r="AF27" s="371">
        <v>712000</v>
      </c>
      <c r="AG27" s="381">
        <v>540000</v>
      </c>
      <c r="AH27" s="382">
        <v>510000</v>
      </c>
      <c r="AI27" s="383"/>
      <c r="AJ27" s="384">
        <v>510000</v>
      </c>
      <c r="AK27" s="377"/>
      <c r="AL27" s="371"/>
      <c r="AM27" s="385"/>
      <c r="AN27" s="386"/>
      <c r="AO27" s="30" t="str">
        <f t="shared" si="3"/>
        <v>1221</v>
      </c>
      <c r="AP27" s="387">
        <v>12</v>
      </c>
      <c r="AQ27" s="388" t="s">
        <v>6600</v>
      </c>
      <c r="AR27" s="216" t="str">
        <f aca="true" t="shared" si="15" ref="AR27:AR90">AP27&amp;AQ27</f>
        <v>1221</v>
      </c>
      <c r="AS27" s="4" t="s">
        <v>6358</v>
      </c>
      <c r="AT27" s="24" t="s">
        <v>6358</v>
      </c>
      <c r="AU27" s="201">
        <f>AG27+X27</f>
        <v>540000</v>
      </c>
      <c r="AV27" s="389"/>
      <c r="AW27" s="390"/>
      <c r="AX27" s="391"/>
      <c r="AY27" s="392">
        <f aca="true" t="shared" si="16" ref="AY27:AY41">AH27-AF27</f>
        <v>-202000</v>
      </c>
    </row>
    <row r="28" spans="1:51" ht="27" customHeight="1" outlineLevel="2">
      <c r="A28" s="221"/>
      <c r="B28" s="184" t="s">
        <v>6584</v>
      </c>
      <c r="C28" s="222" t="s">
        <v>6357</v>
      </c>
      <c r="D28" s="4">
        <v>1222</v>
      </c>
      <c r="E28" s="187" t="s">
        <v>6630</v>
      </c>
      <c r="F28" s="188" t="s">
        <v>6631</v>
      </c>
      <c r="G28" s="189"/>
      <c r="H28" s="223" t="s">
        <v>6633</v>
      </c>
      <c r="I28" s="141">
        <v>33</v>
      </c>
      <c r="J28" s="224">
        <v>43191</v>
      </c>
      <c r="K28" s="192" t="str">
        <f t="shared" si="11"/>
        <v>～</v>
      </c>
      <c r="L28" s="193">
        <v>43190</v>
      </c>
      <c r="M28" s="194">
        <f t="shared" si="12"/>
        <v>2700000</v>
      </c>
      <c r="N28" s="195"/>
      <c r="O28" s="231">
        <v>2700000</v>
      </c>
      <c r="P28" s="197"/>
      <c r="Q28" s="198"/>
      <c r="R28" s="197"/>
      <c r="S28" s="150">
        <v>2700000</v>
      </c>
      <c r="T28" s="226" t="s">
        <v>6598</v>
      </c>
      <c r="U28" s="200"/>
      <c r="V28" s="200"/>
      <c r="W28" s="201">
        <f t="shared" si="13"/>
        <v>2870000</v>
      </c>
      <c r="X28" s="202">
        <f>SUM(Y28:AC28)+AD28</f>
        <v>2870000</v>
      </c>
      <c r="Y28" s="203">
        <v>170000</v>
      </c>
      <c r="Z28" s="204"/>
      <c r="AA28" s="204"/>
      <c r="AB28" s="204"/>
      <c r="AC28" s="205"/>
      <c r="AD28" s="206">
        <f t="shared" si="14"/>
        <v>2700000</v>
      </c>
      <c r="AE28" s="207"/>
      <c r="AF28" s="197">
        <v>3400000</v>
      </c>
      <c r="AG28" s="208">
        <v>2700000</v>
      </c>
      <c r="AH28" s="209"/>
      <c r="AI28" s="210">
        <v>2400000</v>
      </c>
      <c r="AJ28" s="211">
        <v>2300000</v>
      </c>
      <c r="AK28" s="203"/>
      <c r="AL28" s="197"/>
      <c r="AM28" s="228"/>
      <c r="AN28" s="227" t="s">
        <v>6610</v>
      </c>
      <c r="AO28" s="30" t="str">
        <f t="shared" si="3"/>
        <v>1222</v>
      </c>
      <c r="AP28" s="214">
        <v>12</v>
      </c>
      <c r="AQ28" s="215" t="s">
        <v>6603</v>
      </c>
      <c r="AR28" s="216" t="str">
        <f t="shared" si="15"/>
        <v>1222</v>
      </c>
      <c r="AS28" s="4" t="s">
        <v>6359</v>
      </c>
      <c r="AT28" s="24" t="s">
        <v>6359</v>
      </c>
      <c r="AU28" s="201">
        <f aca="true" t="shared" si="17" ref="AU28:AU34">AG28+X28-AD28</f>
        <v>2870000</v>
      </c>
      <c r="AV28" s="217"/>
      <c r="AW28" s="218"/>
      <c r="AX28" s="219"/>
      <c r="AY28" s="220">
        <f t="shared" si="16"/>
        <v>-3400000</v>
      </c>
    </row>
    <row r="29" spans="1:51" ht="27" customHeight="1" outlineLevel="2">
      <c r="A29" s="221"/>
      <c r="B29" s="184" t="s">
        <v>6584</v>
      </c>
      <c r="C29" s="222" t="s">
        <v>6357</v>
      </c>
      <c r="D29" s="4">
        <v>1223</v>
      </c>
      <c r="E29" s="187" t="s">
        <v>6630</v>
      </c>
      <c r="F29" s="188" t="s">
        <v>6631</v>
      </c>
      <c r="G29" s="189"/>
      <c r="H29" s="223" t="s">
        <v>6634</v>
      </c>
      <c r="I29" s="141">
        <v>34</v>
      </c>
      <c r="J29" s="224">
        <v>43191</v>
      </c>
      <c r="K29" s="192" t="str">
        <f t="shared" si="11"/>
        <v>～</v>
      </c>
      <c r="L29" s="193">
        <v>43190</v>
      </c>
      <c r="M29" s="194">
        <f t="shared" si="12"/>
        <v>600000</v>
      </c>
      <c r="N29" s="195">
        <v>100000</v>
      </c>
      <c r="O29" s="231">
        <v>500000</v>
      </c>
      <c r="P29" s="197"/>
      <c r="Q29" s="198"/>
      <c r="R29" s="197"/>
      <c r="S29" s="150">
        <v>600000</v>
      </c>
      <c r="T29" s="226" t="s">
        <v>6598</v>
      </c>
      <c r="U29" s="200"/>
      <c r="V29" s="200"/>
      <c r="W29" s="201">
        <f t="shared" si="13"/>
        <v>600000</v>
      </c>
      <c r="X29" s="202">
        <f>SUM(Y29:AD29)</f>
        <v>500000</v>
      </c>
      <c r="Y29" s="203"/>
      <c r="Z29" s="204"/>
      <c r="AA29" s="204"/>
      <c r="AB29" s="204"/>
      <c r="AC29" s="205"/>
      <c r="AD29" s="206">
        <f t="shared" si="14"/>
        <v>500000</v>
      </c>
      <c r="AE29" s="207"/>
      <c r="AF29" s="197">
        <v>690000</v>
      </c>
      <c r="AG29" s="208">
        <v>600000</v>
      </c>
      <c r="AH29" s="209"/>
      <c r="AI29" s="210">
        <v>600000</v>
      </c>
      <c r="AJ29" s="211">
        <v>600000</v>
      </c>
      <c r="AK29" s="203"/>
      <c r="AL29" s="197"/>
      <c r="AM29" s="228"/>
      <c r="AN29" s="227" t="s">
        <v>6635</v>
      </c>
      <c r="AO29" s="30" t="str">
        <f t="shared" si="3"/>
        <v>1223</v>
      </c>
      <c r="AP29" s="214">
        <v>12</v>
      </c>
      <c r="AQ29" s="215" t="s">
        <v>6606</v>
      </c>
      <c r="AR29" s="216" t="str">
        <f t="shared" si="15"/>
        <v>1223</v>
      </c>
      <c r="AS29" s="4" t="s">
        <v>6360</v>
      </c>
      <c r="AT29" s="24" t="s">
        <v>6360</v>
      </c>
      <c r="AU29" s="201">
        <f t="shared" si="17"/>
        <v>600000</v>
      </c>
      <c r="AV29" s="217"/>
      <c r="AW29" s="218"/>
      <c r="AX29" s="219"/>
      <c r="AY29" s="220">
        <f t="shared" si="16"/>
        <v>-690000</v>
      </c>
    </row>
    <row r="30" spans="1:51" ht="30" customHeight="1" outlineLevel="2">
      <c r="A30" s="221"/>
      <c r="B30" s="184" t="s">
        <v>6584</v>
      </c>
      <c r="C30" s="222" t="s">
        <v>6357</v>
      </c>
      <c r="D30" s="4">
        <v>1224</v>
      </c>
      <c r="E30" s="187" t="s">
        <v>6630</v>
      </c>
      <c r="F30" s="188" t="s">
        <v>6631</v>
      </c>
      <c r="G30" s="189"/>
      <c r="H30" s="190" t="s">
        <v>6636</v>
      </c>
      <c r="I30" s="141"/>
      <c r="J30" s="224">
        <v>43191</v>
      </c>
      <c r="K30" s="192" t="str">
        <f t="shared" si="11"/>
        <v>～</v>
      </c>
      <c r="L30" s="193">
        <v>43190</v>
      </c>
      <c r="M30" s="194">
        <f t="shared" si="12"/>
        <v>250000</v>
      </c>
      <c r="N30" s="195">
        <v>250000</v>
      </c>
      <c r="O30" s="196"/>
      <c r="P30" s="197"/>
      <c r="Q30" s="198"/>
      <c r="R30" s="197"/>
      <c r="S30" s="150">
        <v>250000</v>
      </c>
      <c r="T30" s="199">
        <v>43200</v>
      </c>
      <c r="U30" s="200"/>
      <c r="V30" s="200"/>
      <c r="W30" s="201">
        <f t="shared" si="13"/>
        <v>250000</v>
      </c>
      <c r="X30" s="202">
        <f>SUM(Y30:AD30)</f>
        <v>0</v>
      </c>
      <c r="Y30" s="203"/>
      <c r="Z30" s="204"/>
      <c r="AA30" s="204"/>
      <c r="AB30" s="204"/>
      <c r="AC30" s="205"/>
      <c r="AD30" s="206">
        <f t="shared" si="14"/>
        <v>0</v>
      </c>
      <c r="AE30" s="207"/>
      <c r="AF30" s="197">
        <v>240000</v>
      </c>
      <c r="AG30" s="208">
        <v>250000</v>
      </c>
      <c r="AH30" s="209">
        <v>250000</v>
      </c>
      <c r="AI30" s="210"/>
      <c r="AJ30" s="211">
        <v>240000</v>
      </c>
      <c r="AK30" s="203"/>
      <c r="AL30" s="197"/>
      <c r="AM30" s="212"/>
      <c r="AN30" s="213" t="s">
        <v>6637</v>
      </c>
      <c r="AO30" s="30" t="str">
        <f t="shared" si="3"/>
        <v>1224</v>
      </c>
      <c r="AP30" s="214">
        <v>12</v>
      </c>
      <c r="AQ30" s="215" t="s">
        <v>6638</v>
      </c>
      <c r="AR30" s="216" t="str">
        <f t="shared" si="15"/>
        <v>1224</v>
      </c>
      <c r="AS30" s="4" t="s">
        <v>6361</v>
      </c>
      <c r="AT30" s="24" t="s">
        <v>6361</v>
      </c>
      <c r="AU30" s="393">
        <f t="shared" si="17"/>
        <v>250000</v>
      </c>
      <c r="AV30" s="217"/>
      <c r="AW30" s="218"/>
      <c r="AX30" s="219"/>
      <c r="AY30" s="220">
        <f t="shared" si="16"/>
        <v>10000</v>
      </c>
    </row>
    <row r="31" spans="1:51" ht="27" customHeight="1" outlineLevel="2">
      <c r="A31" s="221"/>
      <c r="B31" s="184" t="s">
        <v>6584</v>
      </c>
      <c r="C31" s="222" t="s">
        <v>6357</v>
      </c>
      <c r="D31" s="4">
        <v>1225</v>
      </c>
      <c r="E31" s="187" t="s">
        <v>6630</v>
      </c>
      <c r="F31" s="188" t="s">
        <v>6631</v>
      </c>
      <c r="G31" s="189"/>
      <c r="H31" s="223" t="s">
        <v>6639</v>
      </c>
      <c r="I31" s="141">
        <v>35</v>
      </c>
      <c r="J31" s="224">
        <v>43191</v>
      </c>
      <c r="K31" s="192" t="str">
        <f t="shared" si="11"/>
        <v>～</v>
      </c>
      <c r="L31" s="193">
        <v>43190</v>
      </c>
      <c r="M31" s="194">
        <f t="shared" si="12"/>
        <v>130000</v>
      </c>
      <c r="N31" s="195"/>
      <c r="O31" s="231">
        <v>130000</v>
      </c>
      <c r="P31" s="197"/>
      <c r="Q31" s="198"/>
      <c r="R31" s="197"/>
      <c r="S31" s="150">
        <v>135000</v>
      </c>
      <c r="T31" s="226" t="s">
        <v>6598</v>
      </c>
      <c r="U31" s="200"/>
      <c r="V31" s="200"/>
      <c r="W31" s="201">
        <f t="shared" si="13"/>
        <v>130000</v>
      </c>
      <c r="X31" s="202">
        <f>SUM(Y31:AD31)</f>
        <v>130000</v>
      </c>
      <c r="Y31" s="203"/>
      <c r="Z31" s="204"/>
      <c r="AA31" s="204"/>
      <c r="AB31" s="204"/>
      <c r="AC31" s="205"/>
      <c r="AD31" s="206">
        <f t="shared" si="14"/>
        <v>130000</v>
      </c>
      <c r="AE31" s="207"/>
      <c r="AF31" s="197">
        <v>240000</v>
      </c>
      <c r="AG31" s="208">
        <v>130000</v>
      </c>
      <c r="AH31" s="209"/>
      <c r="AI31" s="210"/>
      <c r="AJ31" s="211"/>
      <c r="AK31" s="203"/>
      <c r="AL31" s="197"/>
      <c r="AM31" s="212"/>
      <c r="AN31" s="213"/>
      <c r="AO31" s="30" t="str">
        <f t="shared" si="3"/>
        <v>1225</v>
      </c>
      <c r="AP31" s="214">
        <v>12</v>
      </c>
      <c r="AQ31" s="215" t="s">
        <v>6346</v>
      </c>
      <c r="AR31" s="216" t="str">
        <f t="shared" si="15"/>
        <v>1225</v>
      </c>
      <c r="AS31" s="4" t="s">
        <v>6362</v>
      </c>
      <c r="AT31" s="24" t="s">
        <v>6362</v>
      </c>
      <c r="AU31" s="393">
        <f t="shared" si="17"/>
        <v>130000</v>
      </c>
      <c r="AV31" s="217"/>
      <c r="AW31" s="218"/>
      <c r="AX31" s="219"/>
      <c r="AY31" s="220">
        <f t="shared" si="16"/>
        <v>-240000</v>
      </c>
    </row>
    <row r="32" spans="1:51" ht="27" customHeight="1" outlineLevel="2">
      <c r="A32" s="221"/>
      <c r="B32" s="184" t="s">
        <v>6584</v>
      </c>
      <c r="C32" s="222" t="s">
        <v>6357</v>
      </c>
      <c r="D32" s="4">
        <v>1231</v>
      </c>
      <c r="E32" s="187" t="s">
        <v>6630</v>
      </c>
      <c r="F32" s="188" t="s">
        <v>6631</v>
      </c>
      <c r="G32" s="189"/>
      <c r="H32" s="223" t="s">
        <v>6640</v>
      </c>
      <c r="I32" s="141">
        <v>36</v>
      </c>
      <c r="J32" s="224">
        <v>43191</v>
      </c>
      <c r="K32" s="192" t="str">
        <f t="shared" si="11"/>
        <v>～</v>
      </c>
      <c r="L32" s="193">
        <v>43190</v>
      </c>
      <c r="M32" s="194">
        <f t="shared" si="12"/>
        <v>650000</v>
      </c>
      <c r="N32" s="195"/>
      <c r="O32" s="231">
        <v>650000</v>
      </c>
      <c r="P32" s="197"/>
      <c r="Q32" s="198"/>
      <c r="R32" s="197"/>
      <c r="S32" s="150">
        <v>650000</v>
      </c>
      <c r="T32" s="226" t="s">
        <v>6598</v>
      </c>
      <c r="U32" s="200"/>
      <c r="V32" s="200"/>
      <c r="W32" s="201">
        <f t="shared" si="13"/>
        <v>650000</v>
      </c>
      <c r="X32" s="202">
        <f aca="true" t="shared" si="18" ref="X32:X38">SUM(Y32:AC32)+AD32</f>
        <v>650000</v>
      </c>
      <c r="Y32" s="203"/>
      <c r="Z32" s="204"/>
      <c r="AA32" s="204"/>
      <c r="AB32" s="204"/>
      <c r="AC32" s="205"/>
      <c r="AD32" s="206">
        <f t="shared" si="14"/>
        <v>650000</v>
      </c>
      <c r="AE32" s="207"/>
      <c r="AF32" s="197">
        <v>626000</v>
      </c>
      <c r="AG32" s="208">
        <v>650000</v>
      </c>
      <c r="AH32" s="209"/>
      <c r="AI32" s="210">
        <v>650000</v>
      </c>
      <c r="AJ32" s="211">
        <v>550000</v>
      </c>
      <c r="AK32" s="203"/>
      <c r="AL32" s="197"/>
      <c r="AM32" s="212"/>
      <c r="AN32" s="227" t="s">
        <v>6610</v>
      </c>
      <c r="AO32" s="30" t="str">
        <f t="shared" si="3"/>
        <v>1231</v>
      </c>
      <c r="AP32" s="214">
        <v>12</v>
      </c>
      <c r="AQ32" s="215" t="s">
        <v>6641</v>
      </c>
      <c r="AR32" s="216" t="str">
        <f t="shared" si="15"/>
        <v>1231</v>
      </c>
      <c r="AS32" s="4" t="s">
        <v>6363</v>
      </c>
      <c r="AT32" s="24" t="s">
        <v>6363</v>
      </c>
      <c r="AU32" s="201">
        <f t="shared" si="17"/>
        <v>650000</v>
      </c>
      <c r="AV32" s="217"/>
      <c r="AW32" s="218"/>
      <c r="AX32" s="219"/>
      <c r="AY32" s="220">
        <f t="shared" si="16"/>
        <v>-626000</v>
      </c>
    </row>
    <row r="33" spans="1:51" ht="27" customHeight="1" outlineLevel="2">
      <c r="A33" s="221"/>
      <c r="B33" s="184" t="s">
        <v>6584</v>
      </c>
      <c r="C33" s="222" t="s">
        <v>6357</v>
      </c>
      <c r="D33" s="4">
        <v>1232</v>
      </c>
      <c r="E33" s="187" t="s">
        <v>6630</v>
      </c>
      <c r="F33" s="188" t="s">
        <v>6631</v>
      </c>
      <c r="G33" s="189"/>
      <c r="H33" s="223" t="s">
        <v>6642</v>
      </c>
      <c r="I33" s="141">
        <v>37</v>
      </c>
      <c r="J33" s="224">
        <v>43191</v>
      </c>
      <c r="K33" s="192" t="str">
        <f t="shared" si="11"/>
        <v>～</v>
      </c>
      <c r="L33" s="193">
        <v>43190</v>
      </c>
      <c r="M33" s="194">
        <f t="shared" si="12"/>
        <v>150000</v>
      </c>
      <c r="N33" s="195"/>
      <c r="O33" s="231">
        <v>150000</v>
      </c>
      <c r="P33" s="197"/>
      <c r="Q33" s="198"/>
      <c r="R33" s="198"/>
      <c r="S33" s="150">
        <v>150000</v>
      </c>
      <c r="T33" s="226" t="s">
        <v>6598</v>
      </c>
      <c r="U33" s="394"/>
      <c r="V33" s="200"/>
      <c r="W33" s="201">
        <f t="shared" si="13"/>
        <v>150000</v>
      </c>
      <c r="X33" s="202">
        <f t="shared" si="18"/>
        <v>150000</v>
      </c>
      <c r="Y33" s="203"/>
      <c r="Z33" s="204"/>
      <c r="AA33" s="204"/>
      <c r="AB33" s="204"/>
      <c r="AC33" s="205"/>
      <c r="AD33" s="206">
        <f t="shared" si="14"/>
        <v>150000</v>
      </c>
      <c r="AE33" s="207"/>
      <c r="AF33" s="197">
        <v>250000</v>
      </c>
      <c r="AG33" s="208">
        <v>150000</v>
      </c>
      <c r="AH33" s="209"/>
      <c r="AI33" s="210">
        <v>200000</v>
      </c>
      <c r="AJ33" s="211">
        <v>200000</v>
      </c>
      <c r="AK33" s="203"/>
      <c r="AL33" s="197"/>
      <c r="AM33" s="212"/>
      <c r="AN33" s="227" t="s">
        <v>6610</v>
      </c>
      <c r="AO33" s="30" t="str">
        <f t="shared" si="3"/>
        <v>1232</v>
      </c>
      <c r="AP33" s="214">
        <v>12</v>
      </c>
      <c r="AQ33" s="215" t="s">
        <v>6643</v>
      </c>
      <c r="AR33" s="216" t="str">
        <f t="shared" si="15"/>
        <v>1232</v>
      </c>
      <c r="AS33" s="4" t="s">
        <v>6364</v>
      </c>
      <c r="AT33" s="24" t="s">
        <v>6364</v>
      </c>
      <c r="AU33" s="201">
        <f t="shared" si="17"/>
        <v>150000</v>
      </c>
      <c r="AV33" s="217"/>
      <c r="AW33" s="218"/>
      <c r="AX33" s="219"/>
      <c r="AY33" s="220">
        <f t="shared" si="16"/>
        <v>-250000</v>
      </c>
    </row>
    <row r="34" spans="1:51" ht="27" customHeight="1" outlineLevel="2">
      <c r="A34" s="221"/>
      <c r="B34" s="184" t="s">
        <v>6584</v>
      </c>
      <c r="C34" s="222" t="s">
        <v>6357</v>
      </c>
      <c r="D34" s="4">
        <v>1233</v>
      </c>
      <c r="E34" s="187" t="s">
        <v>6630</v>
      </c>
      <c r="F34" s="188" t="s">
        <v>6631</v>
      </c>
      <c r="G34" s="189"/>
      <c r="H34" s="223" t="s">
        <v>6644</v>
      </c>
      <c r="I34" s="141">
        <v>38</v>
      </c>
      <c r="J34" s="224">
        <v>43191</v>
      </c>
      <c r="K34" s="192" t="str">
        <f t="shared" si="11"/>
        <v>～</v>
      </c>
      <c r="L34" s="193">
        <v>43190</v>
      </c>
      <c r="M34" s="194">
        <f t="shared" si="12"/>
        <v>370000</v>
      </c>
      <c r="N34" s="195"/>
      <c r="O34" s="231">
        <v>370000</v>
      </c>
      <c r="P34" s="197"/>
      <c r="Q34" s="198"/>
      <c r="R34" s="197"/>
      <c r="S34" s="150">
        <v>370000</v>
      </c>
      <c r="T34" s="226" t="s">
        <v>6598</v>
      </c>
      <c r="U34" s="200"/>
      <c r="V34" s="200"/>
      <c r="W34" s="201">
        <f t="shared" si="13"/>
        <v>370000</v>
      </c>
      <c r="X34" s="202">
        <f t="shared" si="18"/>
        <v>370000</v>
      </c>
      <c r="Y34" s="203"/>
      <c r="Z34" s="204"/>
      <c r="AA34" s="204"/>
      <c r="AB34" s="204"/>
      <c r="AC34" s="205"/>
      <c r="AD34" s="206">
        <f t="shared" si="14"/>
        <v>370000</v>
      </c>
      <c r="AE34" s="207"/>
      <c r="AF34" s="197">
        <v>100000</v>
      </c>
      <c r="AG34" s="208">
        <v>250000</v>
      </c>
      <c r="AH34" s="209"/>
      <c r="AI34" s="210">
        <v>100000</v>
      </c>
      <c r="AJ34" s="211">
        <v>100000</v>
      </c>
      <c r="AK34" s="203"/>
      <c r="AL34" s="197"/>
      <c r="AM34" s="212"/>
      <c r="AN34" s="227" t="s">
        <v>6610</v>
      </c>
      <c r="AO34" s="30" t="str">
        <f t="shared" si="3"/>
        <v>1233</v>
      </c>
      <c r="AP34" s="214">
        <v>12</v>
      </c>
      <c r="AQ34" s="215" t="s">
        <v>6645</v>
      </c>
      <c r="AR34" s="216" t="str">
        <f t="shared" si="15"/>
        <v>1233</v>
      </c>
      <c r="AS34" s="4" t="s">
        <v>6365</v>
      </c>
      <c r="AT34" s="24" t="s">
        <v>6365</v>
      </c>
      <c r="AU34" s="201">
        <f t="shared" si="17"/>
        <v>250000</v>
      </c>
      <c r="AV34" s="217"/>
      <c r="AW34" s="218"/>
      <c r="AX34" s="219"/>
      <c r="AY34" s="220">
        <f t="shared" si="16"/>
        <v>-100000</v>
      </c>
    </row>
    <row r="35" spans="1:51" ht="30" customHeight="1" outlineLevel="2">
      <c r="A35" s="221"/>
      <c r="B35" s="184" t="s">
        <v>6584</v>
      </c>
      <c r="C35" s="222" t="s">
        <v>6629</v>
      </c>
      <c r="D35" s="4" t="s">
        <v>6337</v>
      </c>
      <c r="E35" s="187" t="s">
        <v>6630</v>
      </c>
      <c r="F35" s="188" t="s">
        <v>6631</v>
      </c>
      <c r="G35" s="189"/>
      <c r="H35" s="395" t="s">
        <v>6646</v>
      </c>
      <c r="I35" s="141"/>
      <c r="J35" s="224">
        <v>43191</v>
      </c>
      <c r="K35" s="192" t="str">
        <f t="shared" si="11"/>
        <v>～</v>
      </c>
      <c r="L35" s="193">
        <v>43190</v>
      </c>
      <c r="M35" s="194">
        <f t="shared" si="12"/>
        <v>0</v>
      </c>
      <c r="N35" s="195"/>
      <c r="O35" s="196"/>
      <c r="P35" s="197"/>
      <c r="Q35" s="198"/>
      <c r="R35" s="197"/>
      <c r="S35" s="150"/>
      <c r="T35" s="226"/>
      <c r="U35" s="200"/>
      <c r="V35" s="200"/>
      <c r="W35" s="396">
        <f t="shared" si="13"/>
        <v>0</v>
      </c>
      <c r="X35" s="202">
        <f t="shared" si="18"/>
        <v>0</v>
      </c>
      <c r="Y35" s="203"/>
      <c r="Z35" s="204"/>
      <c r="AA35" s="204"/>
      <c r="AB35" s="204"/>
      <c r="AC35" s="205"/>
      <c r="AD35" s="206">
        <f t="shared" si="14"/>
        <v>0</v>
      </c>
      <c r="AE35" s="397">
        <f>SUM(Y35:AD35)</f>
        <v>0</v>
      </c>
      <c r="AF35" s="197">
        <v>850000</v>
      </c>
      <c r="AG35" s="208">
        <v>120000</v>
      </c>
      <c r="AH35" s="398"/>
      <c r="AI35" s="399"/>
      <c r="AJ35" s="211">
        <v>0</v>
      </c>
      <c r="AK35" s="203"/>
      <c r="AL35" s="400"/>
      <c r="AM35" s="212" t="s">
        <v>6613</v>
      </c>
      <c r="AN35" s="227"/>
      <c r="AO35" s="30">
        <f t="shared" si="3"/>
      </c>
      <c r="AP35" s="214"/>
      <c r="AQ35" s="215"/>
      <c r="AR35" s="216">
        <f t="shared" si="15"/>
      </c>
      <c r="AS35" s="4" t="s">
        <v>6337</v>
      </c>
      <c r="AT35" s="24" t="s">
        <v>6366</v>
      </c>
      <c r="AU35" s="401"/>
      <c r="AV35" s="217"/>
      <c r="AW35" s="218"/>
      <c r="AX35" s="195"/>
      <c r="AY35" s="220">
        <f t="shared" si="16"/>
        <v>-850000</v>
      </c>
    </row>
    <row r="36" spans="1:51" ht="27" customHeight="1" outlineLevel="2">
      <c r="A36" s="221"/>
      <c r="B36" s="184" t="s">
        <v>6584</v>
      </c>
      <c r="C36" s="222" t="s">
        <v>6357</v>
      </c>
      <c r="D36" s="4">
        <v>1241</v>
      </c>
      <c r="E36" s="187" t="s">
        <v>6630</v>
      </c>
      <c r="F36" s="188" t="s">
        <v>6631</v>
      </c>
      <c r="G36" s="189"/>
      <c r="H36" s="190" t="s">
        <v>6647</v>
      </c>
      <c r="I36" s="141"/>
      <c r="J36" s="224">
        <v>43647</v>
      </c>
      <c r="K36" s="192">
        <f t="shared" si="11"/>
      </c>
      <c r="L36" s="193"/>
      <c r="M36" s="194">
        <f t="shared" si="12"/>
        <v>250000</v>
      </c>
      <c r="N36" s="195">
        <v>250000</v>
      </c>
      <c r="O36" s="196"/>
      <c r="P36" s="197"/>
      <c r="Q36" s="198"/>
      <c r="R36" s="198"/>
      <c r="S36" s="150">
        <v>250000</v>
      </c>
      <c r="T36" s="402">
        <f>+J36+14</f>
        <v>43661</v>
      </c>
      <c r="U36" s="394"/>
      <c r="V36" s="200"/>
      <c r="W36" s="201">
        <f t="shared" si="13"/>
        <v>285000</v>
      </c>
      <c r="X36" s="202">
        <f t="shared" si="18"/>
        <v>35000</v>
      </c>
      <c r="Y36" s="203">
        <v>35000</v>
      </c>
      <c r="Z36" s="204"/>
      <c r="AA36" s="204"/>
      <c r="AB36" s="204"/>
      <c r="AC36" s="205"/>
      <c r="AD36" s="206">
        <f t="shared" si="14"/>
        <v>0</v>
      </c>
      <c r="AE36" s="207"/>
      <c r="AF36" s="197">
        <v>250000</v>
      </c>
      <c r="AG36" s="208">
        <v>240000</v>
      </c>
      <c r="AH36" s="209">
        <v>250000</v>
      </c>
      <c r="AI36" s="210"/>
      <c r="AJ36" s="211">
        <v>250000</v>
      </c>
      <c r="AK36" s="203"/>
      <c r="AL36" s="197"/>
      <c r="AM36" s="212"/>
      <c r="AN36" s="227"/>
      <c r="AO36" s="30" t="str">
        <f t="shared" si="3"/>
        <v>1241</v>
      </c>
      <c r="AP36" s="214">
        <v>12</v>
      </c>
      <c r="AQ36" s="215" t="s">
        <v>6648</v>
      </c>
      <c r="AR36" s="216" t="str">
        <f t="shared" si="15"/>
        <v>1241</v>
      </c>
      <c r="AS36" s="4" t="s">
        <v>6367</v>
      </c>
      <c r="AT36" s="24" t="s">
        <v>6367</v>
      </c>
      <c r="AU36" s="201">
        <f>AG36+X36-AD36</f>
        <v>275000</v>
      </c>
      <c r="AV36" s="217"/>
      <c r="AW36" s="218"/>
      <c r="AX36" s="219"/>
      <c r="AY36" s="220">
        <f t="shared" si="16"/>
        <v>0</v>
      </c>
    </row>
    <row r="37" spans="1:51" ht="27" customHeight="1" outlineLevel="2">
      <c r="A37" s="183"/>
      <c r="B37" s="184" t="s">
        <v>6584</v>
      </c>
      <c r="C37" s="185" t="s">
        <v>6357</v>
      </c>
      <c r="D37" s="4">
        <v>1251</v>
      </c>
      <c r="E37" s="187" t="s">
        <v>6630</v>
      </c>
      <c r="F37" s="188" t="s">
        <v>6631</v>
      </c>
      <c r="G37" s="189"/>
      <c r="H37" s="275" t="s">
        <v>6649</v>
      </c>
      <c r="I37" s="141">
        <v>9</v>
      </c>
      <c r="J37" s="224"/>
      <c r="K37" s="192">
        <f t="shared" si="11"/>
      </c>
      <c r="L37" s="193"/>
      <c r="M37" s="194">
        <f t="shared" si="12"/>
        <v>200000</v>
      </c>
      <c r="N37" s="195"/>
      <c r="O37" s="231">
        <v>200000</v>
      </c>
      <c r="P37" s="197"/>
      <c r="Q37" s="198"/>
      <c r="R37" s="198"/>
      <c r="S37" s="150">
        <v>200000</v>
      </c>
      <c r="T37" s="226" t="s">
        <v>6598</v>
      </c>
      <c r="U37" s="394"/>
      <c r="V37" s="200"/>
      <c r="W37" s="201">
        <f t="shared" si="13"/>
        <v>200000</v>
      </c>
      <c r="X37" s="202">
        <f t="shared" si="18"/>
        <v>200000</v>
      </c>
      <c r="Y37" s="203"/>
      <c r="Z37" s="204"/>
      <c r="AA37" s="204"/>
      <c r="AB37" s="204"/>
      <c r="AC37" s="205"/>
      <c r="AD37" s="206">
        <f t="shared" si="14"/>
        <v>200000</v>
      </c>
      <c r="AE37" s="207"/>
      <c r="AF37" s="197"/>
      <c r="AG37" s="208">
        <v>200000</v>
      </c>
      <c r="AH37" s="209"/>
      <c r="AI37" s="210">
        <v>200000</v>
      </c>
      <c r="AJ37" s="211">
        <v>200000</v>
      </c>
      <c r="AK37" s="203"/>
      <c r="AL37" s="197"/>
      <c r="AM37" s="212"/>
      <c r="AN37" s="227" t="s">
        <v>6650</v>
      </c>
      <c r="AO37" s="30" t="str">
        <f t="shared" si="3"/>
        <v>1251</v>
      </c>
      <c r="AP37" s="214">
        <v>12</v>
      </c>
      <c r="AQ37" s="215" t="s">
        <v>6651</v>
      </c>
      <c r="AR37" s="216" t="str">
        <f t="shared" si="15"/>
        <v>1251</v>
      </c>
      <c r="AS37" s="4" t="s">
        <v>6368</v>
      </c>
      <c r="AT37" s="24" t="s">
        <v>6368</v>
      </c>
      <c r="AU37" s="201">
        <f>AG37+X37-AD37</f>
        <v>200000</v>
      </c>
      <c r="AV37" s="217"/>
      <c r="AW37" s="218"/>
      <c r="AX37" s="219"/>
      <c r="AY37" s="220">
        <f t="shared" si="16"/>
        <v>0</v>
      </c>
    </row>
    <row r="38" spans="1:51" ht="27" customHeight="1" outlineLevel="2">
      <c r="A38" s="183"/>
      <c r="B38" s="184" t="s">
        <v>6584</v>
      </c>
      <c r="C38" s="185" t="s">
        <v>6357</v>
      </c>
      <c r="D38" s="4">
        <v>1252</v>
      </c>
      <c r="E38" s="187" t="s">
        <v>6630</v>
      </c>
      <c r="F38" s="188" t="s">
        <v>6631</v>
      </c>
      <c r="G38" s="189"/>
      <c r="H38" s="275" t="s">
        <v>6652</v>
      </c>
      <c r="I38" s="141">
        <v>10</v>
      </c>
      <c r="J38" s="224"/>
      <c r="K38" s="192">
        <f t="shared" si="11"/>
      </c>
      <c r="L38" s="193"/>
      <c r="M38" s="194">
        <f t="shared" si="12"/>
        <v>80000</v>
      </c>
      <c r="N38" s="195"/>
      <c r="O38" s="231">
        <v>80000</v>
      </c>
      <c r="P38" s="197"/>
      <c r="Q38" s="198"/>
      <c r="R38" s="198"/>
      <c r="S38" s="150">
        <v>80000</v>
      </c>
      <c r="T38" s="226" t="s">
        <v>6598</v>
      </c>
      <c r="U38" s="394"/>
      <c r="V38" s="200"/>
      <c r="W38" s="201">
        <f t="shared" si="13"/>
        <v>80000</v>
      </c>
      <c r="X38" s="202">
        <f t="shared" si="18"/>
        <v>80000</v>
      </c>
      <c r="Y38" s="203"/>
      <c r="Z38" s="204"/>
      <c r="AA38" s="204"/>
      <c r="AB38" s="204"/>
      <c r="AC38" s="205"/>
      <c r="AD38" s="206">
        <f t="shared" si="14"/>
        <v>80000</v>
      </c>
      <c r="AE38" s="207"/>
      <c r="AF38" s="197"/>
      <c r="AG38" s="208">
        <v>80000</v>
      </c>
      <c r="AH38" s="209"/>
      <c r="AI38" s="210">
        <v>80000</v>
      </c>
      <c r="AJ38" s="211"/>
      <c r="AK38" s="203"/>
      <c r="AL38" s="197"/>
      <c r="AM38" s="212"/>
      <c r="AN38" s="227" t="s">
        <v>6650</v>
      </c>
      <c r="AO38" s="30" t="str">
        <f t="shared" si="3"/>
        <v>1252</v>
      </c>
      <c r="AP38" s="214">
        <v>12</v>
      </c>
      <c r="AQ38" s="215" t="s">
        <v>6371</v>
      </c>
      <c r="AR38" s="216" t="str">
        <f t="shared" si="15"/>
        <v>1252</v>
      </c>
      <c r="AS38" s="4" t="s">
        <v>6370</v>
      </c>
      <c r="AT38" s="24" t="s">
        <v>6370</v>
      </c>
      <c r="AU38" s="393">
        <f>AG38+X38-AD38</f>
        <v>80000</v>
      </c>
      <c r="AV38" s="217"/>
      <c r="AW38" s="218"/>
      <c r="AX38" s="219"/>
      <c r="AY38" s="220">
        <f t="shared" si="16"/>
        <v>0</v>
      </c>
    </row>
    <row r="39" spans="1:51" ht="27" customHeight="1" outlineLevel="2">
      <c r="A39" s="221"/>
      <c r="B39" s="184" t="s">
        <v>6584</v>
      </c>
      <c r="C39" s="222" t="s">
        <v>6357</v>
      </c>
      <c r="D39" s="4">
        <v>1235</v>
      </c>
      <c r="E39" s="187" t="s">
        <v>6630</v>
      </c>
      <c r="F39" s="188" t="s">
        <v>6631</v>
      </c>
      <c r="G39" s="189"/>
      <c r="H39" s="280" t="s">
        <v>6653</v>
      </c>
      <c r="I39" s="141"/>
      <c r="J39" s="224"/>
      <c r="K39" s="192">
        <f t="shared" si="11"/>
      </c>
      <c r="L39" s="193"/>
      <c r="M39" s="194">
        <f t="shared" si="12"/>
        <v>50000</v>
      </c>
      <c r="N39" s="195">
        <v>50000</v>
      </c>
      <c r="O39" s="196"/>
      <c r="P39" s="197"/>
      <c r="Q39" s="198"/>
      <c r="R39" s="197"/>
      <c r="S39" s="150">
        <v>100000</v>
      </c>
      <c r="T39" s="403"/>
      <c r="U39" s="404"/>
      <c r="V39" s="200"/>
      <c r="W39" s="201">
        <f t="shared" si="13"/>
        <v>50000</v>
      </c>
      <c r="X39" s="202">
        <f>SUM(Y39:AD39)</f>
        <v>0</v>
      </c>
      <c r="Y39" s="203"/>
      <c r="Z39" s="204"/>
      <c r="AA39" s="204"/>
      <c r="AB39" s="204"/>
      <c r="AC39" s="205"/>
      <c r="AD39" s="206">
        <f t="shared" si="14"/>
        <v>0</v>
      </c>
      <c r="AE39" s="207"/>
      <c r="AF39" s="197"/>
      <c r="AG39" s="208">
        <v>50000</v>
      </c>
      <c r="AH39" s="209"/>
      <c r="AI39" s="210"/>
      <c r="AJ39" s="211"/>
      <c r="AK39" s="203"/>
      <c r="AL39" s="197"/>
      <c r="AM39" s="212"/>
      <c r="AN39" s="213"/>
      <c r="AO39" s="30" t="str">
        <f t="shared" si="3"/>
        <v>1235</v>
      </c>
      <c r="AP39" s="214">
        <v>12</v>
      </c>
      <c r="AQ39" s="215" t="s">
        <v>6654</v>
      </c>
      <c r="AR39" s="216" t="str">
        <f t="shared" si="15"/>
        <v>1235</v>
      </c>
      <c r="AS39" s="4" t="s">
        <v>6372</v>
      </c>
      <c r="AT39" s="24" t="s">
        <v>6372</v>
      </c>
      <c r="AU39" s="201">
        <f>AG39+X39-AD39</f>
        <v>50000</v>
      </c>
      <c r="AV39" s="217"/>
      <c r="AW39" s="218"/>
      <c r="AX39" s="219"/>
      <c r="AY39" s="220">
        <f t="shared" si="16"/>
        <v>0</v>
      </c>
    </row>
    <row r="40" spans="1:51" s="243" customFormat="1" ht="18.75" customHeight="1" outlineLevel="2">
      <c r="A40" s="229"/>
      <c r="B40" s="282"/>
      <c r="C40" s="250" t="s">
        <v>6629</v>
      </c>
      <c r="D40" s="230" t="s">
        <v>6337</v>
      </c>
      <c r="E40" s="251"/>
      <c r="F40" s="252" t="s">
        <v>6631</v>
      </c>
      <c r="G40" s="253"/>
      <c r="H40" s="283"/>
      <c r="I40" s="141"/>
      <c r="J40" s="256"/>
      <c r="K40" s="257"/>
      <c r="L40" s="258"/>
      <c r="M40" s="194">
        <f t="shared" si="12"/>
        <v>0</v>
      </c>
      <c r="N40" s="247"/>
      <c r="O40" s="260"/>
      <c r="P40" s="234"/>
      <c r="Q40" s="261"/>
      <c r="R40" s="234"/>
      <c r="S40" s="150"/>
      <c r="T40" s="284"/>
      <c r="U40" s="264"/>
      <c r="V40" s="264"/>
      <c r="W40" s="244">
        <f t="shared" si="13"/>
        <v>0</v>
      </c>
      <c r="X40" s="266"/>
      <c r="Y40" s="238"/>
      <c r="Z40" s="267"/>
      <c r="AA40" s="267"/>
      <c r="AB40" s="267"/>
      <c r="AC40" s="268"/>
      <c r="AD40" s="206">
        <f t="shared" si="14"/>
        <v>0</v>
      </c>
      <c r="AE40" s="233">
        <f>SUM(Y40:AD40)</f>
        <v>0</v>
      </c>
      <c r="AF40" s="234">
        <v>850000</v>
      </c>
      <c r="AG40" s="270">
        <v>0</v>
      </c>
      <c r="AH40" s="235"/>
      <c r="AI40" s="236"/>
      <c r="AJ40" s="237">
        <v>0</v>
      </c>
      <c r="AK40" s="238"/>
      <c r="AL40" s="239"/>
      <c r="AM40" s="240" t="s">
        <v>6613</v>
      </c>
      <c r="AN40" s="405"/>
      <c r="AO40" s="241">
        <f t="shared" si="3"/>
      </c>
      <c r="AP40" s="272"/>
      <c r="AQ40" s="273"/>
      <c r="AR40" s="242">
        <f t="shared" si="15"/>
      </c>
      <c r="AS40" s="230" t="s">
        <v>6337</v>
      </c>
      <c r="AT40" s="243" t="s">
        <v>6337</v>
      </c>
      <c r="AU40" s="244"/>
      <c r="AV40" s="245"/>
      <c r="AW40" s="246"/>
      <c r="AX40" s="247"/>
      <c r="AY40" s="248">
        <f t="shared" si="16"/>
        <v>-850000</v>
      </c>
    </row>
    <row r="41" spans="1:51" ht="27" customHeight="1" outlineLevel="2" thickBot="1">
      <c r="A41" s="289"/>
      <c r="B41" s="290" t="s">
        <v>6584</v>
      </c>
      <c r="C41" s="291" t="s">
        <v>6357</v>
      </c>
      <c r="D41" s="4">
        <v>1722</v>
      </c>
      <c r="E41" s="292" t="s">
        <v>6617</v>
      </c>
      <c r="F41" s="293" t="s">
        <v>6631</v>
      </c>
      <c r="G41" s="294"/>
      <c r="H41" s="406" t="s">
        <v>6655</v>
      </c>
      <c r="I41" s="296">
        <v>39</v>
      </c>
      <c r="J41" s="224">
        <v>43191</v>
      </c>
      <c r="K41" s="192" t="str">
        <f>IF(L41="","","～")</f>
        <v>～</v>
      </c>
      <c r="L41" s="193">
        <v>43190</v>
      </c>
      <c r="M41" s="194">
        <f t="shared" si="12"/>
        <v>440000</v>
      </c>
      <c r="N41" s="300"/>
      <c r="O41" s="407">
        <v>440000</v>
      </c>
      <c r="P41" s="302"/>
      <c r="Q41" s="303"/>
      <c r="R41" s="302"/>
      <c r="S41" s="150">
        <v>440000</v>
      </c>
      <c r="T41" s="226" t="s">
        <v>6598</v>
      </c>
      <c r="U41" s="304"/>
      <c r="V41" s="304"/>
      <c r="W41" s="201">
        <f t="shared" si="13"/>
        <v>440000</v>
      </c>
      <c r="X41" s="202">
        <f>SUM(Y41:AC41)+AD41</f>
        <v>440000</v>
      </c>
      <c r="Y41" s="305"/>
      <c r="Z41" s="306"/>
      <c r="AA41" s="306"/>
      <c r="AB41" s="306"/>
      <c r="AC41" s="408"/>
      <c r="AD41" s="206">
        <f t="shared" si="14"/>
        <v>440000</v>
      </c>
      <c r="AE41" s="308"/>
      <c r="AF41" s="302">
        <v>500000</v>
      </c>
      <c r="AG41" s="208">
        <v>440000</v>
      </c>
      <c r="AH41" s="209"/>
      <c r="AI41" s="210">
        <v>400000</v>
      </c>
      <c r="AJ41" s="312">
        <v>600000</v>
      </c>
      <c r="AK41" s="305"/>
      <c r="AL41" s="302"/>
      <c r="AM41" s="409"/>
      <c r="AN41" s="227" t="s">
        <v>6610</v>
      </c>
      <c r="AO41" s="30" t="str">
        <f t="shared" si="3"/>
        <v>1722</v>
      </c>
      <c r="AP41" s="315">
        <v>17</v>
      </c>
      <c r="AQ41" s="316" t="s">
        <v>6603</v>
      </c>
      <c r="AR41" s="216" t="str">
        <f t="shared" si="15"/>
        <v>1722</v>
      </c>
      <c r="AS41" s="4" t="s">
        <v>6373</v>
      </c>
      <c r="AT41" s="24" t="s">
        <v>6374</v>
      </c>
      <c r="AU41" s="201">
        <f>AG41+X41-AD41</f>
        <v>440000</v>
      </c>
      <c r="AV41" s="317"/>
      <c r="AW41" s="318"/>
      <c r="AX41" s="319"/>
      <c r="AY41" s="320">
        <f t="shared" si="16"/>
        <v>-500000</v>
      </c>
    </row>
    <row r="42" spans="1:51" ht="24" customHeight="1" outlineLevel="1" thickBot="1">
      <c r="A42" s="321"/>
      <c r="B42" s="322"/>
      <c r="C42" s="323" t="s">
        <v>6629</v>
      </c>
      <c r="D42" s="4" t="s">
        <v>6337</v>
      </c>
      <c r="E42" s="324"/>
      <c r="F42" s="325" t="s">
        <v>6656</v>
      </c>
      <c r="G42" s="326"/>
      <c r="H42" s="410"/>
      <c r="I42" s="328"/>
      <c r="J42" s="329"/>
      <c r="K42" s="330"/>
      <c r="L42" s="331"/>
      <c r="M42" s="332">
        <f>SUBTOTAL(9,M27:M41)</f>
        <v>6520000</v>
      </c>
      <c r="N42" s="333">
        <f>SUBTOTAL(9,N27:N41)</f>
        <v>1300000</v>
      </c>
      <c r="O42" s="334">
        <f>SUBTOTAL(9,O27:O41)</f>
        <v>5220000</v>
      </c>
      <c r="P42" s="335"/>
      <c r="Q42" s="336"/>
      <c r="R42" s="335"/>
      <c r="S42" s="337">
        <f>SUBTOTAL(9,S27:S41)</f>
        <v>6575000</v>
      </c>
      <c r="T42" s="339"/>
      <c r="U42" s="339"/>
      <c r="V42" s="339"/>
      <c r="W42" s="340">
        <f>SUBTOTAL(9,W27:W41)</f>
        <v>6725000</v>
      </c>
      <c r="X42" s="341">
        <f>SUBTOTAL(9,X27:X41)</f>
        <v>5425000</v>
      </c>
      <c r="Y42" s="411">
        <f aca="true" t="shared" si="19" ref="Y42:AF42">SUBTOTAL(9,Y27:Y41)</f>
        <v>205000</v>
      </c>
      <c r="Z42" s="343">
        <f t="shared" si="19"/>
        <v>0</v>
      </c>
      <c r="AA42" s="343">
        <f t="shared" si="19"/>
        <v>0</v>
      </c>
      <c r="AB42" s="343">
        <f t="shared" si="19"/>
        <v>0</v>
      </c>
      <c r="AC42" s="344">
        <f t="shared" si="19"/>
        <v>0</v>
      </c>
      <c r="AD42" s="345">
        <f t="shared" si="19"/>
        <v>5220000</v>
      </c>
      <c r="AE42" s="346">
        <f t="shared" si="19"/>
        <v>0</v>
      </c>
      <c r="AF42" s="335">
        <f t="shared" si="19"/>
        <v>8708000</v>
      </c>
      <c r="AG42" s="347">
        <v>6400000</v>
      </c>
      <c r="AH42" s="348">
        <v>1010000</v>
      </c>
      <c r="AI42" s="349">
        <v>4630000</v>
      </c>
      <c r="AJ42" s="350">
        <f>SUBTOTAL(9,AJ27:AJ41)</f>
        <v>5550000</v>
      </c>
      <c r="AK42" s="351">
        <f>SUBTOTAL(9,AK27:AK41)</f>
        <v>0</v>
      </c>
      <c r="AL42" s="335">
        <f>SUBTOTAL(9,AL27:AL41)</f>
        <v>0</v>
      </c>
      <c r="AM42" s="352"/>
      <c r="AN42" s="412">
        <f>M42</f>
        <v>6520000</v>
      </c>
      <c r="AO42" s="30">
        <f t="shared" si="3"/>
      </c>
      <c r="AP42" s="354"/>
      <c r="AQ42" s="355"/>
      <c r="AR42" s="216">
        <f t="shared" si="15"/>
      </c>
      <c r="AS42" s="4" t="s">
        <v>6337</v>
      </c>
      <c r="AT42" s="24" t="s">
        <v>6337</v>
      </c>
      <c r="AU42" s="413">
        <f>SUBTOTAL(9,AU27:AU41)</f>
        <v>6485000</v>
      </c>
      <c r="AV42" s="357"/>
      <c r="AW42" s="358">
        <f>SUBTOTAL(9,AW27:AW41)</f>
        <v>0</v>
      </c>
      <c r="AX42" s="359"/>
      <c r="AY42" s="360">
        <f>SUBTOTAL(9,AY27:AY41)</f>
        <v>-7698000</v>
      </c>
    </row>
    <row r="43" spans="1:51" ht="26.25" customHeight="1" outlineLevel="2" thickBot="1">
      <c r="A43" s="361"/>
      <c r="B43" s="362" t="s">
        <v>6657</v>
      </c>
      <c r="C43" s="363">
        <v>11</v>
      </c>
      <c r="D43" s="4">
        <v>2111</v>
      </c>
      <c r="E43" s="364" t="s">
        <v>6658</v>
      </c>
      <c r="F43" s="365" t="s">
        <v>6659</v>
      </c>
      <c r="G43" s="366">
        <v>24</v>
      </c>
      <c r="H43" s="414" t="s">
        <v>6660</v>
      </c>
      <c r="I43" s="415">
        <v>40</v>
      </c>
      <c r="J43" s="416">
        <v>43556</v>
      </c>
      <c r="K43" s="192" t="s">
        <v>17</v>
      </c>
      <c r="L43" s="417">
        <v>43609</v>
      </c>
      <c r="M43" s="194">
        <f>N43+O43</f>
        <v>1100000</v>
      </c>
      <c r="N43" s="369"/>
      <c r="O43" s="418">
        <v>1100000</v>
      </c>
      <c r="P43" s="371"/>
      <c r="Q43" s="377"/>
      <c r="R43" s="371"/>
      <c r="S43" s="150">
        <v>1100000</v>
      </c>
      <c r="T43" s="419" t="s">
        <v>6598</v>
      </c>
      <c r="U43" s="374"/>
      <c r="V43" s="374"/>
      <c r="W43" s="375">
        <f>M43+X43-AD43</f>
        <v>1100000</v>
      </c>
      <c r="X43" s="376">
        <f>SUM(Y43:AC43)+AD43</f>
        <v>1100000</v>
      </c>
      <c r="Y43" s="377"/>
      <c r="Z43" s="378"/>
      <c r="AA43" s="378"/>
      <c r="AB43" s="378"/>
      <c r="AC43" s="379"/>
      <c r="AD43" s="420">
        <f t="shared" si="14"/>
        <v>1100000</v>
      </c>
      <c r="AE43" s="380">
        <f>SUM(Y43:AD43)</f>
        <v>1100000</v>
      </c>
      <c r="AF43" s="371">
        <v>200000</v>
      </c>
      <c r="AG43" s="381">
        <v>1100000</v>
      </c>
      <c r="AH43" s="382"/>
      <c r="AI43" s="383"/>
      <c r="AJ43" s="384">
        <v>1100000</v>
      </c>
      <c r="AK43" s="377"/>
      <c r="AL43" s="371"/>
      <c r="AM43" s="421" t="s">
        <v>6661</v>
      </c>
      <c r="AN43" s="227" t="s">
        <v>6610</v>
      </c>
      <c r="AO43" s="30" t="str">
        <f t="shared" si="3"/>
        <v>2111</v>
      </c>
      <c r="AP43" s="387">
        <v>21</v>
      </c>
      <c r="AQ43" s="388" t="s">
        <v>6589</v>
      </c>
      <c r="AR43" s="216" t="str">
        <f t="shared" si="15"/>
        <v>2111</v>
      </c>
      <c r="AS43" s="4" t="s">
        <v>6377</v>
      </c>
      <c r="AT43" s="24" t="s">
        <v>6378</v>
      </c>
      <c r="AU43" s="396">
        <f>AG43+X43</f>
        <v>2200000</v>
      </c>
      <c r="AV43" s="217"/>
      <c r="AW43" s="218"/>
      <c r="AX43" s="219"/>
      <c r="AY43" s="220">
        <f>AH43-AF43</f>
        <v>-200000</v>
      </c>
    </row>
    <row r="44" spans="1:51" s="243" customFormat="1" ht="26.25" customHeight="1" hidden="1" outlineLevel="2">
      <c r="A44" s="229"/>
      <c r="B44" s="422" t="s">
        <v>6375</v>
      </c>
      <c r="C44" s="250" t="s">
        <v>6589</v>
      </c>
      <c r="D44" s="230">
        <v>2111</v>
      </c>
      <c r="E44" s="251" t="s">
        <v>6658</v>
      </c>
      <c r="F44" s="365" t="s">
        <v>6659</v>
      </c>
      <c r="G44" s="253">
        <v>3</v>
      </c>
      <c r="H44" s="283" t="s">
        <v>6662</v>
      </c>
      <c r="I44" s="141"/>
      <c r="J44" s="256"/>
      <c r="K44" s="257"/>
      <c r="L44" s="258"/>
      <c r="M44" s="194">
        <f>N44+O44</f>
        <v>0</v>
      </c>
      <c r="N44" s="247"/>
      <c r="O44" s="260"/>
      <c r="P44" s="234"/>
      <c r="Q44" s="261"/>
      <c r="R44" s="234"/>
      <c r="S44" s="150">
        <v>0</v>
      </c>
      <c r="T44" s="284"/>
      <c r="U44" s="423"/>
      <c r="V44" s="264"/>
      <c r="W44" s="244">
        <f>M44+X44-AD44</f>
        <v>0</v>
      </c>
      <c r="X44" s="266">
        <f>SUM(Y44:AC44)</f>
        <v>0</v>
      </c>
      <c r="Y44" s="238"/>
      <c r="Z44" s="267"/>
      <c r="AA44" s="267"/>
      <c r="AB44" s="267"/>
      <c r="AC44" s="268"/>
      <c r="AD44" s="269"/>
      <c r="AE44" s="233">
        <f>SUM(Y44:AD44)</f>
        <v>0</v>
      </c>
      <c r="AF44" s="234">
        <v>120000</v>
      </c>
      <c r="AG44" s="270">
        <v>0</v>
      </c>
      <c r="AH44" s="235"/>
      <c r="AI44" s="236"/>
      <c r="AJ44" s="237">
        <v>100000</v>
      </c>
      <c r="AK44" s="238"/>
      <c r="AL44" s="234"/>
      <c r="AM44" s="240"/>
      <c r="AN44" s="405" t="s">
        <v>6663</v>
      </c>
      <c r="AO44" s="241" t="str">
        <f t="shared" si="3"/>
        <v>2111</v>
      </c>
      <c r="AP44" s="272">
        <v>21</v>
      </c>
      <c r="AQ44" s="273" t="s">
        <v>6589</v>
      </c>
      <c r="AR44" s="242" t="str">
        <f t="shared" si="15"/>
        <v>2111</v>
      </c>
      <c r="AS44" s="230" t="s">
        <v>6377</v>
      </c>
      <c r="AT44" s="243" t="s">
        <v>6377</v>
      </c>
      <c r="AU44" s="244">
        <f>AG44+X44</f>
        <v>0</v>
      </c>
      <c r="AV44" s="245"/>
      <c r="AW44" s="246"/>
      <c r="AX44" s="247"/>
      <c r="AY44" s="248">
        <f>AH44-AF44</f>
        <v>-120000</v>
      </c>
    </row>
    <row r="45" spans="1:51" s="243" customFormat="1" ht="26.25" customHeight="1" outlineLevel="2" thickBot="1">
      <c r="A45" s="229"/>
      <c r="B45" s="282"/>
      <c r="C45" s="250" t="s">
        <v>6589</v>
      </c>
      <c r="D45" s="230" t="s">
        <v>6337</v>
      </c>
      <c r="E45" s="251"/>
      <c r="F45" s="365" t="s">
        <v>6659</v>
      </c>
      <c r="G45" s="253"/>
      <c r="H45" s="283"/>
      <c r="I45" s="141"/>
      <c r="J45" s="256"/>
      <c r="K45" s="257"/>
      <c r="L45" s="258"/>
      <c r="M45" s="194">
        <f>N45+O45</f>
        <v>0</v>
      </c>
      <c r="N45" s="247"/>
      <c r="O45" s="260"/>
      <c r="P45" s="234"/>
      <c r="Q45" s="261"/>
      <c r="R45" s="234"/>
      <c r="S45" s="150">
        <v>0</v>
      </c>
      <c r="T45" s="284"/>
      <c r="U45" s="264"/>
      <c r="V45" s="264"/>
      <c r="W45" s="244">
        <f>M45+X45-AD45</f>
        <v>0</v>
      </c>
      <c r="X45" s="266"/>
      <c r="Y45" s="238"/>
      <c r="Z45" s="267"/>
      <c r="AA45" s="267"/>
      <c r="AB45" s="267"/>
      <c r="AC45" s="268"/>
      <c r="AD45" s="269"/>
      <c r="AE45" s="233">
        <f>SUM(Y45:AD45)</f>
        <v>0</v>
      </c>
      <c r="AF45" s="234">
        <v>850000</v>
      </c>
      <c r="AG45" s="270">
        <v>0</v>
      </c>
      <c r="AH45" s="235"/>
      <c r="AI45" s="236"/>
      <c r="AJ45" s="237">
        <v>0</v>
      </c>
      <c r="AK45" s="238"/>
      <c r="AL45" s="239"/>
      <c r="AM45" s="240" t="s">
        <v>6613</v>
      </c>
      <c r="AN45" s="405"/>
      <c r="AO45" s="241">
        <f t="shared" si="3"/>
      </c>
      <c r="AP45" s="272"/>
      <c r="AQ45" s="273"/>
      <c r="AR45" s="242">
        <f t="shared" si="15"/>
      </c>
      <c r="AS45" s="230" t="s">
        <v>6337</v>
      </c>
      <c r="AT45" s="243" t="s">
        <v>6337</v>
      </c>
      <c r="AU45" s="244"/>
      <c r="AV45" s="245"/>
      <c r="AW45" s="246"/>
      <c r="AX45" s="247"/>
      <c r="AY45" s="248">
        <f>AH45-AF45</f>
        <v>-850000</v>
      </c>
    </row>
    <row r="46" spans="1:51" ht="26.25" customHeight="1" outlineLevel="2" thickBot="1">
      <c r="A46" s="221"/>
      <c r="B46" s="290" t="s">
        <v>6584</v>
      </c>
      <c r="C46" s="222" t="s">
        <v>6589</v>
      </c>
      <c r="D46" s="4">
        <v>1731</v>
      </c>
      <c r="E46" s="187"/>
      <c r="F46" s="365" t="s">
        <v>6659</v>
      </c>
      <c r="G46" s="189"/>
      <c r="H46" s="190" t="s">
        <v>6664</v>
      </c>
      <c r="I46" s="424"/>
      <c r="J46" s="224"/>
      <c r="K46" s="192"/>
      <c r="L46" s="193"/>
      <c r="M46" s="194">
        <f>N46+O46</f>
        <v>50000</v>
      </c>
      <c r="N46" s="195">
        <v>50000</v>
      </c>
      <c r="O46" s="196"/>
      <c r="P46" s="197"/>
      <c r="Q46" s="198"/>
      <c r="R46" s="197"/>
      <c r="S46" s="425">
        <v>0</v>
      </c>
      <c r="T46" s="199">
        <v>43200</v>
      </c>
      <c r="U46" s="200"/>
      <c r="V46" s="200"/>
      <c r="W46" s="401">
        <f>M46+X46-AD46</f>
        <v>50000</v>
      </c>
      <c r="X46" s="426"/>
      <c r="Y46" s="203"/>
      <c r="Z46" s="204"/>
      <c r="AA46" s="204"/>
      <c r="AB46" s="204"/>
      <c r="AC46" s="205"/>
      <c r="AD46" s="206"/>
      <c r="AE46" s="397">
        <f>SUM(Y46:AD46)</f>
        <v>0</v>
      </c>
      <c r="AF46" s="197">
        <v>850000</v>
      </c>
      <c r="AG46" s="208">
        <v>0</v>
      </c>
      <c r="AH46" s="398"/>
      <c r="AI46" s="399"/>
      <c r="AJ46" s="211">
        <v>0</v>
      </c>
      <c r="AK46" s="203"/>
      <c r="AL46" s="400"/>
      <c r="AM46" s="212" t="s">
        <v>6613</v>
      </c>
      <c r="AN46" s="213"/>
      <c r="AO46" s="30" t="str">
        <f t="shared" si="3"/>
        <v>1731</v>
      </c>
      <c r="AP46" s="214">
        <v>17</v>
      </c>
      <c r="AQ46" s="215" t="s">
        <v>6641</v>
      </c>
      <c r="AR46" s="216" t="str">
        <f t="shared" si="15"/>
        <v>1731</v>
      </c>
      <c r="AS46" s="4" t="s">
        <v>6379</v>
      </c>
      <c r="AT46" s="24" t="s">
        <v>6337</v>
      </c>
      <c r="AU46" s="401"/>
      <c r="AV46" s="217"/>
      <c r="AW46" s="218"/>
      <c r="AX46" s="195"/>
      <c r="AY46" s="220">
        <f>AH46-AF46</f>
        <v>-850000</v>
      </c>
    </row>
    <row r="47" spans="1:51" ht="24" customHeight="1" outlineLevel="1" thickBot="1">
      <c r="A47" s="321"/>
      <c r="B47" s="322"/>
      <c r="C47" s="323">
        <v>11</v>
      </c>
      <c r="D47" s="4" t="s">
        <v>6337</v>
      </c>
      <c r="E47" s="324"/>
      <c r="F47" s="325" t="s">
        <v>6665</v>
      </c>
      <c r="G47" s="326"/>
      <c r="H47" s="410"/>
      <c r="I47" s="328"/>
      <c r="J47" s="329"/>
      <c r="K47" s="330"/>
      <c r="L47" s="331"/>
      <c r="M47" s="332">
        <f>SUBTOTAL(9,M43:M46)</f>
        <v>1150000</v>
      </c>
      <c r="N47" s="333">
        <f>SUBTOTAL(9,N43:N46)</f>
        <v>50000</v>
      </c>
      <c r="O47" s="334">
        <f>SUBTOTAL(9,O43:O46)</f>
        <v>1100000</v>
      </c>
      <c r="P47" s="335"/>
      <c r="Q47" s="336"/>
      <c r="R47" s="335"/>
      <c r="S47" s="337">
        <f>SUBTOTAL(9,S43:S46)</f>
        <v>1100000</v>
      </c>
      <c r="T47" s="338"/>
      <c r="U47" s="339"/>
      <c r="V47" s="339"/>
      <c r="W47" s="340">
        <f aca="true" t="shared" si="20" ref="W47:AF47">SUBTOTAL(9,W43:W46)</f>
        <v>1150000</v>
      </c>
      <c r="X47" s="341">
        <f t="shared" si="20"/>
        <v>1100000</v>
      </c>
      <c r="Y47" s="342">
        <f t="shared" si="20"/>
        <v>0</v>
      </c>
      <c r="Z47" s="343">
        <f t="shared" si="20"/>
        <v>0</v>
      </c>
      <c r="AA47" s="343">
        <f t="shared" si="20"/>
        <v>0</v>
      </c>
      <c r="AB47" s="343">
        <f t="shared" si="20"/>
        <v>0</v>
      </c>
      <c r="AC47" s="344">
        <f t="shared" si="20"/>
        <v>0</v>
      </c>
      <c r="AD47" s="345">
        <f t="shared" si="20"/>
        <v>1100000</v>
      </c>
      <c r="AE47" s="346">
        <f t="shared" si="20"/>
        <v>1100000</v>
      </c>
      <c r="AF47" s="335">
        <f t="shared" si="20"/>
        <v>2020000</v>
      </c>
      <c r="AG47" s="347">
        <v>1100000</v>
      </c>
      <c r="AH47" s="348">
        <v>0</v>
      </c>
      <c r="AI47" s="349">
        <v>0</v>
      </c>
      <c r="AJ47" s="350">
        <f>SUBTOTAL(9,AJ43:AJ46)</f>
        <v>1200000</v>
      </c>
      <c r="AK47" s="351">
        <f>SUBTOTAL(9,AK44:AK44)</f>
        <v>0</v>
      </c>
      <c r="AL47" s="335">
        <f>SUBTOTAL(9,AL44:AL44)</f>
        <v>0</v>
      </c>
      <c r="AM47" s="352"/>
      <c r="AN47" s="427"/>
      <c r="AO47" s="30">
        <f t="shared" si="3"/>
      </c>
      <c r="AP47" s="354"/>
      <c r="AQ47" s="355"/>
      <c r="AR47" s="216">
        <f t="shared" si="15"/>
      </c>
      <c r="AS47" s="4" t="s">
        <v>6337</v>
      </c>
      <c r="AT47" s="24" t="s">
        <v>6337</v>
      </c>
      <c r="AU47" s="413">
        <f>SUBTOTAL(9,AU43:AU46)</f>
        <v>2200000</v>
      </c>
      <c r="AV47" s="357"/>
      <c r="AW47" s="358">
        <f>SUBTOTAL(9,AW44:AW44)</f>
        <v>0</v>
      </c>
      <c r="AX47" s="359"/>
      <c r="AY47" s="360">
        <f>SUBTOTAL(9,AY43:AY46)</f>
        <v>-2020000</v>
      </c>
    </row>
    <row r="48" spans="1:51" ht="26.25" customHeight="1" outlineLevel="2" thickBot="1">
      <c r="A48" s="428"/>
      <c r="B48" s="429" t="s">
        <v>6657</v>
      </c>
      <c r="C48" s="363">
        <v>12</v>
      </c>
      <c r="D48" s="4">
        <v>2112</v>
      </c>
      <c r="E48" s="364" t="s">
        <v>6376</v>
      </c>
      <c r="F48" s="365" t="s">
        <v>6666</v>
      </c>
      <c r="G48" s="366"/>
      <c r="H48" s="414" t="s">
        <v>6667</v>
      </c>
      <c r="I48" s="415">
        <v>41</v>
      </c>
      <c r="J48" s="416">
        <v>43793</v>
      </c>
      <c r="K48" s="430" t="str">
        <f>IF(L48="","","～")</f>
        <v>～</v>
      </c>
      <c r="L48" s="417">
        <v>43814</v>
      </c>
      <c r="M48" s="194">
        <f aca="true" t="shared" si="21" ref="M48:M64">N48+O48</f>
        <v>1200000</v>
      </c>
      <c r="N48" s="369"/>
      <c r="O48" s="418">
        <v>1200000</v>
      </c>
      <c r="P48" s="371"/>
      <c r="Q48" s="372"/>
      <c r="R48" s="371"/>
      <c r="S48" s="150">
        <v>1600000</v>
      </c>
      <c r="T48" s="419" t="s">
        <v>6598</v>
      </c>
      <c r="U48" s="374"/>
      <c r="V48" s="374"/>
      <c r="W48" s="375">
        <f aca="true" t="shared" si="22" ref="W48:W64">M48+X48-AD48</f>
        <v>1200000</v>
      </c>
      <c r="X48" s="376">
        <f aca="true" t="shared" si="23" ref="X48:X53">SUM(Y48:AC48)+AD48</f>
        <v>1200000</v>
      </c>
      <c r="Y48" s="377"/>
      <c r="Z48" s="378"/>
      <c r="AA48" s="378"/>
      <c r="AB48" s="378"/>
      <c r="AC48" s="379"/>
      <c r="AD48" s="431">
        <f aca="true" t="shared" si="24" ref="AD48:AD64">+O48</f>
        <v>1200000</v>
      </c>
      <c r="AE48" s="380">
        <f aca="true" t="shared" si="25" ref="AE48:AE64">SUM(Y48:AD48)</f>
        <v>1200000</v>
      </c>
      <c r="AF48" s="371">
        <v>1084000</v>
      </c>
      <c r="AG48" s="381">
        <v>1050000</v>
      </c>
      <c r="AH48" s="382">
        <v>1650000</v>
      </c>
      <c r="AI48" s="383"/>
      <c r="AJ48" s="384">
        <v>1200000</v>
      </c>
      <c r="AK48" s="377"/>
      <c r="AL48" s="432">
        <f>AH48-AF48</f>
        <v>566000</v>
      </c>
      <c r="AM48" s="433" t="s">
        <v>6613</v>
      </c>
      <c r="AN48" s="227" t="s">
        <v>6610</v>
      </c>
      <c r="AO48" s="30" t="str">
        <f t="shared" si="3"/>
        <v>2112</v>
      </c>
      <c r="AP48" s="387">
        <v>21</v>
      </c>
      <c r="AQ48" s="388" t="s">
        <v>6625</v>
      </c>
      <c r="AR48" s="216" t="str">
        <f t="shared" si="15"/>
        <v>2112</v>
      </c>
      <c r="AS48" s="4" t="s">
        <v>6380</v>
      </c>
      <c r="AT48" s="24" t="s">
        <v>6380</v>
      </c>
      <c r="AU48" s="396">
        <f>AG48+X48</f>
        <v>2250000</v>
      </c>
      <c r="AV48" s="217"/>
      <c r="AW48" s="218"/>
      <c r="AX48" s="219"/>
      <c r="AY48" s="220">
        <f aca="true" t="shared" si="26" ref="AY48:AY64">AH48-AF48</f>
        <v>566000</v>
      </c>
    </row>
    <row r="49" spans="1:51" ht="26.25" customHeight="1" outlineLevel="2" thickBot="1">
      <c r="A49" s="221"/>
      <c r="B49" s="434" t="s">
        <v>6657</v>
      </c>
      <c r="C49" s="222" t="s">
        <v>6625</v>
      </c>
      <c r="D49" s="4">
        <v>2113</v>
      </c>
      <c r="E49" s="187" t="s">
        <v>6376</v>
      </c>
      <c r="F49" s="365" t="s">
        <v>6666</v>
      </c>
      <c r="G49" s="189"/>
      <c r="H49" s="223" t="s">
        <v>6668</v>
      </c>
      <c r="I49" s="141">
        <v>42</v>
      </c>
      <c r="J49" s="224">
        <v>43484</v>
      </c>
      <c r="K49" s="192" t="str">
        <f>IF(L49="","","～")</f>
        <v>～</v>
      </c>
      <c r="L49" s="193">
        <v>43532</v>
      </c>
      <c r="M49" s="194">
        <f t="shared" si="21"/>
        <v>1700000</v>
      </c>
      <c r="N49" s="195"/>
      <c r="O49" s="231">
        <v>1700000</v>
      </c>
      <c r="P49" s="197"/>
      <c r="Q49" s="198"/>
      <c r="R49" s="197"/>
      <c r="S49" s="150">
        <v>1700000</v>
      </c>
      <c r="T49" s="226" t="s">
        <v>6598</v>
      </c>
      <c r="U49" s="200"/>
      <c r="V49" s="200"/>
      <c r="W49" s="396">
        <f t="shared" si="22"/>
        <v>1700000</v>
      </c>
      <c r="X49" s="202">
        <f t="shared" si="23"/>
        <v>1700000</v>
      </c>
      <c r="Y49" s="203"/>
      <c r="Z49" s="204"/>
      <c r="AA49" s="204"/>
      <c r="AB49" s="204"/>
      <c r="AC49" s="205"/>
      <c r="AD49" s="206">
        <f t="shared" si="24"/>
        <v>1700000</v>
      </c>
      <c r="AE49" s="207">
        <f t="shared" si="25"/>
        <v>1700000</v>
      </c>
      <c r="AF49" s="197">
        <v>427600</v>
      </c>
      <c r="AG49" s="208">
        <v>1650000</v>
      </c>
      <c r="AH49" s="209">
        <v>1030000</v>
      </c>
      <c r="AI49" s="210"/>
      <c r="AJ49" s="211">
        <v>1000000</v>
      </c>
      <c r="AK49" s="203"/>
      <c r="AL49" s="435"/>
      <c r="AM49" s="436" t="s">
        <v>6613</v>
      </c>
      <c r="AN49" s="227" t="s">
        <v>6610</v>
      </c>
      <c r="AO49" s="30" t="str">
        <f t="shared" si="3"/>
        <v>2113</v>
      </c>
      <c r="AP49" s="214">
        <v>21</v>
      </c>
      <c r="AQ49" s="215" t="s">
        <v>6669</v>
      </c>
      <c r="AR49" s="216" t="str">
        <f t="shared" si="15"/>
        <v>2113</v>
      </c>
      <c r="AS49" s="4" t="s">
        <v>6381</v>
      </c>
      <c r="AT49" s="24" t="s">
        <v>6381</v>
      </c>
      <c r="AU49" s="396">
        <f>AG49+X49</f>
        <v>3350000</v>
      </c>
      <c r="AV49" s="217"/>
      <c r="AW49" s="218"/>
      <c r="AX49" s="219"/>
      <c r="AY49" s="220">
        <f t="shared" si="26"/>
        <v>602400</v>
      </c>
    </row>
    <row r="50" spans="1:51" ht="26.25" customHeight="1" outlineLevel="2" thickBot="1">
      <c r="A50" s="221"/>
      <c r="B50" s="434" t="s">
        <v>6657</v>
      </c>
      <c r="C50" s="222" t="s">
        <v>6625</v>
      </c>
      <c r="D50" s="4">
        <v>2114</v>
      </c>
      <c r="E50" s="187" t="s">
        <v>6376</v>
      </c>
      <c r="F50" s="365" t="s">
        <v>6666</v>
      </c>
      <c r="G50" s="189"/>
      <c r="H50" s="223" t="s">
        <v>6670</v>
      </c>
      <c r="I50" s="141">
        <v>43</v>
      </c>
      <c r="J50" s="224">
        <v>43618</v>
      </c>
      <c r="K50" s="192" t="str">
        <f>IF(L50="","","～")</f>
        <v>～</v>
      </c>
      <c r="L50" s="193">
        <v>43667</v>
      </c>
      <c r="M50" s="194">
        <f t="shared" si="21"/>
        <v>750000</v>
      </c>
      <c r="N50" s="195"/>
      <c r="O50" s="231">
        <v>750000</v>
      </c>
      <c r="P50" s="197"/>
      <c r="Q50" s="198"/>
      <c r="R50" s="197"/>
      <c r="S50" s="150">
        <v>800000</v>
      </c>
      <c r="T50" s="226" t="s">
        <v>6598</v>
      </c>
      <c r="U50" s="200"/>
      <c r="V50" s="200"/>
      <c r="W50" s="396">
        <f t="shared" si="22"/>
        <v>750000</v>
      </c>
      <c r="X50" s="202">
        <f t="shared" si="23"/>
        <v>750000</v>
      </c>
      <c r="Y50" s="203"/>
      <c r="Z50" s="204"/>
      <c r="AA50" s="204"/>
      <c r="AB50" s="204"/>
      <c r="AC50" s="232"/>
      <c r="AD50" s="206">
        <f t="shared" si="24"/>
        <v>750000</v>
      </c>
      <c r="AE50" s="207">
        <f t="shared" si="25"/>
        <v>750000</v>
      </c>
      <c r="AF50" s="197">
        <v>402500</v>
      </c>
      <c r="AG50" s="208">
        <v>700000</v>
      </c>
      <c r="AH50" s="209">
        <v>700000</v>
      </c>
      <c r="AI50" s="210"/>
      <c r="AJ50" s="211">
        <v>300000</v>
      </c>
      <c r="AK50" s="203"/>
      <c r="AL50" s="435"/>
      <c r="AM50" s="436" t="s">
        <v>6613</v>
      </c>
      <c r="AN50" s="227" t="s">
        <v>6610</v>
      </c>
      <c r="AO50" s="30" t="str">
        <f t="shared" si="3"/>
        <v>2114</v>
      </c>
      <c r="AP50" s="214">
        <v>21</v>
      </c>
      <c r="AQ50" s="215" t="s">
        <v>6671</v>
      </c>
      <c r="AR50" s="216" t="str">
        <f t="shared" si="15"/>
        <v>2114</v>
      </c>
      <c r="AS50" s="4" t="s">
        <v>6382</v>
      </c>
      <c r="AT50" s="24" t="s">
        <v>6382</v>
      </c>
      <c r="AU50" s="396">
        <f>AG50+X50</f>
        <v>1450000</v>
      </c>
      <c r="AV50" s="217"/>
      <c r="AW50" s="218"/>
      <c r="AX50" s="219"/>
      <c r="AY50" s="220">
        <f t="shared" si="26"/>
        <v>297500</v>
      </c>
    </row>
    <row r="51" spans="1:51" s="243" customFormat="1" ht="26.25" customHeight="1" outlineLevel="2" thickBot="1">
      <c r="A51" s="437"/>
      <c r="B51" s="282" t="s">
        <v>6657</v>
      </c>
      <c r="C51" s="250" t="s">
        <v>6625</v>
      </c>
      <c r="D51" s="230" t="s">
        <v>6337</v>
      </c>
      <c r="E51" s="251" t="s">
        <v>6383</v>
      </c>
      <c r="F51" s="365" t="s">
        <v>6666</v>
      </c>
      <c r="G51" s="253"/>
      <c r="H51" s="438" t="s">
        <v>6672</v>
      </c>
      <c r="I51" s="141"/>
      <c r="J51" s="256"/>
      <c r="K51" s="257"/>
      <c r="L51" s="258"/>
      <c r="M51" s="194">
        <f t="shared" si="21"/>
        <v>0</v>
      </c>
      <c r="N51" s="247"/>
      <c r="O51" s="260"/>
      <c r="P51" s="234"/>
      <c r="Q51" s="261"/>
      <c r="R51" s="234"/>
      <c r="S51" s="150"/>
      <c r="T51" s="284"/>
      <c r="U51" s="264"/>
      <c r="V51" s="264"/>
      <c r="W51" s="244">
        <f t="shared" si="22"/>
        <v>0</v>
      </c>
      <c r="X51" s="266">
        <f t="shared" si="23"/>
        <v>0</v>
      </c>
      <c r="Y51" s="238"/>
      <c r="Z51" s="267"/>
      <c r="AA51" s="267"/>
      <c r="AB51" s="267"/>
      <c r="AC51" s="268"/>
      <c r="AD51" s="206">
        <f t="shared" si="24"/>
        <v>0</v>
      </c>
      <c r="AE51" s="233">
        <f t="shared" si="25"/>
        <v>0</v>
      </c>
      <c r="AF51" s="234"/>
      <c r="AG51" s="270">
        <v>0</v>
      </c>
      <c r="AH51" s="235">
        <v>210000</v>
      </c>
      <c r="AI51" s="236"/>
      <c r="AJ51" s="237"/>
      <c r="AK51" s="238">
        <v>252000</v>
      </c>
      <c r="AL51" s="239"/>
      <c r="AM51" s="240"/>
      <c r="AN51" s="405"/>
      <c r="AO51" s="241">
        <f t="shared" si="3"/>
      </c>
      <c r="AP51" s="272"/>
      <c r="AQ51" s="273"/>
      <c r="AR51" s="242">
        <f t="shared" si="15"/>
      </c>
      <c r="AS51" s="230" t="s">
        <v>6337</v>
      </c>
      <c r="AT51" s="243" t="s">
        <v>6337</v>
      </c>
      <c r="AU51" s="244">
        <f>AG51</f>
        <v>0</v>
      </c>
      <c r="AV51" s="245"/>
      <c r="AW51" s="246"/>
      <c r="AX51" s="247"/>
      <c r="AY51" s="248">
        <f t="shared" si="26"/>
        <v>210000</v>
      </c>
    </row>
    <row r="52" spans="1:51" s="243" customFormat="1" ht="26.25" customHeight="1" outlineLevel="2" thickBot="1">
      <c r="A52" s="229"/>
      <c r="B52" s="282" t="s">
        <v>6657</v>
      </c>
      <c r="C52" s="250" t="s">
        <v>6625</v>
      </c>
      <c r="D52" s="230" t="s">
        <v>6337</v>
      </c>
      <c r="E52" s="251" t="s">
        <v>6383</v>
      </c>
      <c r="F52" s="365" t="s">
        <v>6666</v>
      </c>
      <c r="G52" s="253"/>
      <c r="H52" s="283" t="s">
        <v>6673</v>
      </c>
      <c r="I52" s="141"/>
      <c r="J52" s="256"/>
      <c r="K52" s="257"/>
      <c r="L52" s="258"/>
      <c r="M52" s="194">
        <f t="shared" si="21"/>
        <v>0</v>
      </c>
      <c r="N52" s="247"/>
      <c r="O52" s="260"/>
      <c r="P52" s="234"/>
      <c r="Q52" s="261"/>
      <c r="R52" s="234"/>
      <c r="S52" s="150"/>
      <c r="T52" s="284"/>
      <c r="U52" s="264"/>
      <c r="V52" s="264"/>
      <c r="W52" s="244">
        <f t="shared" si="22"/>
        <v>0</v>
      </c>
      <c r="X52" s="266">
        <f t="shared" si="23"/>
        <v>0</v>
      </c>
      <c r="Y52" s="238"/>
      <c r="Z52" s="267"/>
      <c r="AA52" s="267"/>
      <c r="AB52" s="267"/>
      <c r="AC52" s="268"/>
      <c r="AD52" s="206">
        <f t="shared" si="24"/>
        <v>0</v>
      </c>
      <c r="AE52" s="233">
        <f t="shared" si="25"/>
        <v>0</v>
      </c>
      <c r="AF52" s="234">
        <v>150000</v>
      </c>
      <c r="AG52" s="270">
        <v>0</v>
      </c>
      <c r="AH52" s="235"/>
      <c r="AI52" s="236"/>
      <c r="AJ52" s="237"/>
      <c r="AK52" s="238"/>
      <c r="AL52" s="239"/>
      <c r="AM52" s="240"/>
      <c r="AN52" s="405"/>
      <c r="AO52" s="241">
        <f t="shared" si="3"/>
      </c>
      <c r="AP52" s="272"/>
      <c r="AQ52" s="273"/>
      <c r="AR52" s="242">
        <f t="shared" si="15"/>
      </c>
      <c r="AS52" s="230" t="s">
        <v>6337</v>
      </c>
      <c r="AT52" s="243" t="s">
        <v>6337</v>
      </c>
      <c r="AU52" s="244">
        <f>AG52</f>
        <v>0</v>
      </c>
      <c r="AV52" s="245"/>
      <c r="AW52" s="246"/>
      <c r="AX52" s="247"/>
      <c r="AY52" s="248">
        <f t="shared" si="26"/>
        <v>-150000</v>
      </c>
    </row>
    <row r="53" spans="1:51" ht="26.25" customHeight="1" outlineLevel="2" thickBot="1">
      <c r="A53" s="183"/>
      <c r="B53" s="434" t="s">
        <v>6657</v>
      </c>
      <c r="C53" s="222" t="s">
        <v>6625</v>
      </c>
      <c r="D53" s="4">
        <v>2211</v>
      </c>
      <c r="E53" s="187" t="s">
        <v>6383</v>
      </c>
      <c r="F53" s="365" t="s">
        <v>6666</v>
      </c>
      <c r="G53" s="189"/>
      <c r="H53" s="280" t="s">
        <v>6674</v>
      </c>
      <c r="I53" s="424"/>
      <c r="J53" s="224">
        <v>43729</v>
      </c>
      <c r="K53" s="192" t="str">
        <f>IF(L53="","","～")</f>
        <v>～</v>
      </c>
      <c r="L53" s="193">
        <v>43731</v>
      </c>
      <c r="M53" s="194">
        <f t="shared" si="21"/>
        <v>1000000</v>
      </c>
      <c r="N53" s="195">
        <v>300000</v>
      </c>
      <c r="O53" s="196">
        <v>700000</v>
      </c>
      <c r="P53" s="197"/>
      <c r="Q53" s="198"/>
      <c r="R53" s="197"/>
      <c r="S53" s="439">
        <v>300000</v>
      </c>
      <c r="T53" s="402">
        <f>+J53+14</f>
        <v>43743</v>
      </c>
      <c r="U53" s="200"/>
      <c r="V53" s="200"/>
      <c r="W53" s="396">
        <f t="shared" si="22"/>
        <v>1000000</v>
      </c>
      <c r="X53" s="202">
        <f t="shared" si="23"/>
        <v>700000</v>
      </c>
      <c r="Y53" s="203"/>
      <c r="Z53" s="204"/>
      <c r="AA53" s="204"/>
      <c r="AB53" s="204"/>
      <c r="AC53" s="205"/>
      <c r="AD53" s="206">
        <f t="shared" si="24"/>
        <v>700000</v>
      </c>
      <c r="AE53" s="207">
        <f t="shared" si="25"/>
        <v>700000</v>
      </c>
      <c r="AF53" s="197"/>
      <c r="AG53" s="208">
        <v>0</v>
      </c>
      <c r="AH53" s="209"/>
      <c r="AI53" s="210"/>
      <c r="AJ53" s="211">
        <v>0</v>
      </c>
      <c r="AK53" s="203">
        <v>252000</v>
      </c>
      <c r="AL53" s="400"/>
      <c r="AM53" s="212"/>
      <c r="AN53" s="213" t="s">
        <v>6675</v>
      </c>
      <c r="AO53" s="30" t="str">
        <f t="shared" si="3"/>
        <v>2211</v>
      </c>
      <c r="AP53" s="214">
        <v>22</v>
      </c>
      <c r="AQ53" s="215" t="s">
        <v>6589</v>
      </c>
      <c r="AR53" s="216" t="str">
        <f t="shared" si="15"/>
        <v>2211</v>
      </c>
      <c r="AS53" s="4" t="s">
        <v>6384</v>
      </c>
      <c r="AT53" s="24" t="s">
        <v>6337</v>
      </c>
      <c r="AU53" s="396">
        <f>AG53+X53</f>
        <v>700000</v>
      </c>
      <c r="AV53" s="217"/>
      <c r="AW53" s="218"/>
      <c r="AX53" s="195"/>
      <c r="AY53" s="220">
        <f t="shared" si="26"/>
        <v>0</v>
      </c>
    </row>
    <row r="54" spans="1:51" s="243" customFormat="1" ht="26.25" customHeight="1" outlineLevel="2" thickBot="1">
      <c r="A54" s="437"/>
      <c r="B54" s="282" t="s">
        <v>6657</v>
      </c>
      <c r="C54" s="250" t="s">
        <v>6625</v>
      </c>
      <c r="D54" s="230" t="s">
        <v>6337</v>
      </c>
      <c r="E54" s="251" t="s">
        <v>6383</v>
      </c>
      <c r="F54" s="365" t="s">
        <v>6666</v>
      </c>
      <c r="G54" s="253"/>
      <c r="H54" s="438" t="s">
        <v>6676</v>
      </c>
      <c r="I54" s="141"/>
      <c r="J54" s="256"/>
      <c r="K54" s="257"/>
      <c r="L54" s="258"/>
      <c r="M54" s="194">
        <f t="shared" si="21"/>
        <v>0</v>
      </c>
      <c r="N54" s="247"/>
      <c r="O54" s="260"/>
      <c r="P54" s="234"/>
      <c r="Q54" s="261"/>
      <c r="R54" s="234"/>
      <c r="S54" s="150"/>
      <c r="T54" s="284"/>
      <c r="U54" s="264"/>
      <c r="V54" s="264"/>
      <c r="W54" s="244">
        <f t="shared" si="22"/>
        <v>0</v>
      </c>
      <c r="X54" s="266">
        <f>SUM(Y54:AC54)</f>
        <v>0</v>
      </c>
      <c r="Y54" s="238"/>
      <c r="Z54" s="267"/>
      <c r="AA54" s="267"/>
      <c r="AB54" s="267"/>
      <c r="AC54" s="268"/>
      <c r="AD54" s="206">
        <f t="shared" si="24"/>
        <v>0</v>
      </c>
      <c r="AE54" s="233">
        <f t="shared" si="25"/>
        <v>0</v>
      </c>
      <c r="AF54" s="234"/>
      <c r="AG54" s="270">
        <v>0</v>
      </c>
      <c r="AH54" s="440"/>
      <c r="AI54" s="236"/>
      <c r="AJ54" s="237">
        <v>0</v>
      </c>
      <c r="AK54" s="238"/>
      <c r="AL54" s="239"/>
      <c r="AM54" s="240"/>
      <c r="AN54" s="405"/>
      <c r="AO54" s="241">
        <f t="shared" si="3"/>
      </c>
      <c r="AP54" s="272"/>
      <c r="AQ54" s="273"/>
      <c r="AR54" s="242">
        <f t="shared" si="15"/>
      </c>
      <c r="AS54" s="230" t="s">
        <v>6337</v>
      </c>
      <c r="AT54" s="243" t="s">
        <v>6337</v>
      </c>
      <c r="AU54" s="244">
        <f>AG54+X54</f>
        <v>0</v>
      </c>
      <c r="AV54" s="245"/>
      <c r="AW54" s="246"/>
      <c r="AX54" s="247"/>
      <c r="AY54" s="248">
        <f t="shared" si="26"/>
        <v>0</v>
      </c>
    </row>
    <row r="55" spans="1:51" s="243" customFormat="1" ht="26.25" customHeight="1" outlineLevel="2" thickBot="1">
      <c r="A55" s="229"/>
      <c r="B55" s="282" t="s">
        <v>6657</v>
      </c>
      <c r="C55" s="250" t="s">
        <v>6625</v>
      </c>
      <c r="D55" s="230" t="s">
        <v>6337</v>
      </c>
      <c r="E55" s="251" t="s">
        <v>6677</v>
      </c>
      <c r="F55" s="365" t="s">
        <v>6666</v>
      </c>
      <c r="G55" s="253"/>
      <c r="H55" s="283" t="s">
        <v>6678</v>
      </c>
      <c r="I55" s="141"/>
      <c r="J55" s="256"/>
      <c r="K55" s="257">
        <f aca="true" t="shared" si="27" ref="K55:K61">IF(L55="","","～")</f>
      </c>
      <c r="L55" s="258"/>
      <c r="M55" s="194">
        <f t="shared" si="21"/>
        <v>0</v>
      </c>
      <c r="N55" s="247"/>
      <c r="O55" s="441"/>
      <c r="P55" s="234"/>
      <c r="Q55" s="261"/>
      <c r="R55" s="234"/>
      <c r="S55" s="150"/>
      <c r="T55" s="284"/>
      <c r="U55" s="264"/>
      <c r="V55" s="264"/>
      <c r="W55" s="244">
        <f t="shared" si="22"/>
        <v>0</v>
      </c>
      <c r="X55" s="266">
        <f>SUM(Y55:AC55)+AD55</f>
        <v>0</v>
      </c>
      <c r="Y55" s="238"/>
      <c r="Z55" s="267"/>
      <c r="AA55" s="267"/>
      <c r="AB55" s="267"/>
      <c r="AC55" s="268"/>
      <c r="AD55" s="206">
        <f t="shared" si="24"/>
        <v>0</v>
      </c>
      <c r="AE55" s="233">
        <f t="shared" si="25"/>
        <v>0</v>
      </c>
      <c r="AF55" s="234">
        <v>150000</v>
      </c>
      <c r="AG55" s="270">
        <v>0</v>
      </c>
      <c r="AH55" s="235"/>
      <c r="AI55" s="442"/>
      <c r="AJ55" s="237">
        <v>200000</v>
      </c>
      <c r="AK55" s="238">
        <v>252000</v>
      </c>
      <c r="AL55" s="239"/>
      <c r="AM55" s="240"/>
      <c r="AN55" s="405"/>
      <c r="AO55" s="241">
        <f t="shared" si="3"/>
      </c>
      <c r="AP55" s="272"/>
      <c r="AQ55" s="273"/>
      <c r="AR55" s="242">
        <f t="shared" si="15"/>
      </c>
      <c r="AS55" s="230" t="s">
        <v>6337</v>
      </c>
      <c r="AT55" s="243" t="s">
        <v>6337</v>
      </c>
      <c r="AU55" s="244">
        <f>AG55</f>
        <v>0</v>
      </c>
      <c r="AV55" s="245"/>
      <c r="AW55" s="246"/>
      <c r="AX55" s="443"/>
      <c r="AY55" s="248">
        <f t="shared" si="26"/>
        <v>-150000</v>
      </c>
    </row>
    <row r="56" spans="1:51" ht="26.25" customHeight="1" outlineLevel="2" thickBot="1">
      <c r="A56" s="221"/>
      <c r="B56" s="434" t="s">
        <v>6657</v>
      </c>
      <c r="C56" s="222" t="s">
        <v>6625</v>
      </c>
      <c r="D56" s="4">
        <v>2311</v>
      </c>
      <c r="E56" s="187" t="s">
        <v>6677</v>
      </c>
      <c r="F56" s="365" t="s">
        <v>6666</v>
      </c>
      <c r="G56" s="189"/>
      <c r="H56" s="223" t="s">
        <v>6679</v>
      </c>
      <c r="I56" s="141">
        <v>44</v>
      </c>
      <c r="J56" s="224">
        <v>43562</v>
      </c>
      <c r="K56" s="192" t="str">
        <f t="shared" si="27"/>
        <v>～</v>
      </c>
      <c r="L56" s="193">
        <v>43744</v>
      </c>
      <c r="M56" s="194">
        <f t="shared" si="21"/>
        <v>2500000</v>
      </c>
      <c r="N56" s="195"/>
      <c r="O56" s="231">
        <v>2500000</v>
      </c>
      <c r="P56" s="197"/>
      <c r="Q56" s="198"/>
      <c r="R56" s="197"/>
      <c r="S56" s="150">
        <v>3000000</v>
      </c>
      <c r="T56" s="226" t="s">
        <v>6598</v>
      </c>
      <c r="U56" s="200"/>
      <c r="V56" s="200"/>
      <c r="W56" s="396">
        <f t="shared" si="22"/>
        <v>2500000</v>
      </c>
      <c r="X56" s="202">
        <f>SUM(Y56:AC56)+AD56</f>
        <v>2500000</v>
      </c>
      <c r="Y56" s="444"/>
      <c r="Z56" s="204"/>
      <c r="AA56" s="204"/>
      <c r="AB56" s="204"/>
      <c r="AC56" s="232"/>
      <c r="AD56" s="206">
        <f t="shared" si="24"/>
        <v>2500000</v>
      </c>
      <c r="AE56" s="207">
        <f t="shared" si="25"/>
        <v>2500000</v>
      </c>
      <c r="AF56" s="197">
        <v>4744480</v>
      </c>
      <c r="AG56" s="208">
        <v>2300000</v>
      </c>
      <c r="AH56" s="209">
        <v>2000000</v>
      </c>
      <c r="AI56" s="210"/>
      <c r="AJ56" s="211">
        <v>1500000</v>
      </c>
      <c r="AK56" s="203"/>
      <c r="AL56" s="435"/>
      <c r="AM56" s="212"/>
      <c r="AN56" s="227" t="s">
        <v>6610</v>
      </c>
      <c r="AO56" s="30" t="str">
        <f t="shared" si="3"/>
        <v>2311</v>
      </c>
      <c r="AP56" s="214">
        <v>23</v>
      </c>
      <c r="AQ56" s="215" t="s">
        <v>6589</v>
      </c>
      <c r="AR56" s="216" t="str">
        <f t="shared" si="15"/>
        <v>2311</v>
      </c>
      <c r="AS56" s="4" t="s">
        <v>6385</v>
      </c>
      <c r="AT56" s="24" t="s">
        <v>6385</v>
      </c>
      <c r="AU56" s="396">
        <f aca="true" t="shared" si="28" ref="AU56:AU62">AG56+X56</f>
        <v>4800000</v>
      </c>
      <c r="AV56" s="217"/>
      <c r="AW56" s="218"/>
      <c r="AX56" s="219"/>
      <c r="AY56" s="220">
        <f t="shared" si="26"/>
        <v>-2744480</v>
      </c>
    </row>
    <row r="57" spans="1:51" ht="26.25" customHeight="1" outlineLevel="2" thickBot="1">
      <c r="A57" s="221"/>
      <c r="B57" s="434" t="s">
        <v>6657</v>
      </c>
      <c r="C57" s="222" t="s">
        <v>6625</v>
      </c>
      <c r="D57" s="4">
        <v>2312</v>
      </c>
      <c r="E57" s="187" t="s">
        <v>6677</v>
      </c>
      <c r="F57" s="365" t="s">
        <v>6666</v>
      </c>
      <c r="G57" s="189"/>
      <c r="H57" s="223" t="s">
        <v>6680</v>
      </c>
      <c r="I57" s="141">
        <v>45</v>
      </c>
      <c r="J57" s="224">
        <v>43505</v>
      </c>
      <c r="K57" s="192" t="str">
        <f>IF(L57="","","～")</f>
        <v>～</v>
      </c>
      <c r="L57" s="193">
        <v>43532</v>
      </c>
      <c r="M57" s="194">
        <f>N57+O57</f>
        <v>500000</v>
      </c>
      <c r="N57" s="195"/>
      <c r="O57" s="231">
        <v>500000</v>
      </c>
      <c r="P57" s="197"/>
      <c r="Q57" s="198"/>
      <c r="R57" s="197"/>
      <c r="S57" s="150">
        <v>500000</v>
      </c>
      <c r="T57" s="226" t="s">
        <v>6598</v>
      </c>
      <c r="U57" s="200"/>
      <c r="V57" s="200"/>
      <c r="W57" s="396">
        <f>M57+X57-AD57</f>
        <v>500000</v>
      </c>
      <c r="X57" s="202">
        <f>SUM(Y57:AC57)+AD57</f>
        <v>500000</v>
      </c>
      <c r="Y57" s="444"/>
      <c r="Z57" s="204"/>
      <c r="AA57" s="204"/>
      <c r="AB57" s="204"/>
      <c r="AC57" s="232"/>
      <c r="AD57" s="206">
        <f>+O57</f>
        <v>500000</v>
      </c>
      <c r="AE57" s="207">
        <f>SUM(Y57:AD57)</f>
        <v>500000</v>
      </c>
      <c r="AF57" s="197">
        <v>826000</v>
      </c>
      <c r="AG57" s="208">
        <v>480000</v>
      </c>
      <c r="AH57" s="209">
        <v>480000</v>
      </c>
      <c r="AI57" s="210"/>
      <c r="AJ57" s="211">
        <v>300000</v>
      </c>
      <c r="AK57" s="203"/>
      <c r="AL57" s="435"/>
      <c r="AM57" s="436" t="s">
        <v>6613</v>
      </c>
      <c r="AN57" s="227" t="s">
        <v>6610</v>
      </c>
      <c r="AO57" s="30" t="str">
        <f t="shared" si="3"/>
        <v>2312</v>
      </c>
      <c r="AP57" s="214">
        <v>23</v>
      </c>
      <c r="AQ57" s="215" t="s">
        <v>6625</v>
      </c>
      <c r="AR57" s="216" t="str">
        <f t="shared" si="15"/>
        <v>2312</v>
      </c>
      <c r="AS57" s="4" t="s">
        <v>6386</v>
      </c>
      <c r="AT57" s="24" t="s">
        <v>6387</v>
      </c>
      <c r="AU57" s="396">
        <f>AG57+X57</f>
        <v>980000</v>
      </c>
      <c r="AV57" s="217"/>
      <c r="AW57" s="218"/>
      <c r="AX57" s="219"/>
      <c r="AY57" s="220">
        <f>AH57-AF57</f>
        <v>-346000</v>
      </c>
    </row>
    <row r="58" spans="1:51" ht="26.25" customHeight="1" outlineLevel="2" thickBot="1">
      <c r="A58" s="221"/>
      <c r="B58" s="434" t="s">
        <v>6657</v>
      </c>
      <c r="C58" s="222" t="s">
        <v>6625</v>
      </c>
      <c r="D58" s="4">
        <v>2313</v>
      </c>
      <c r="E58" s="187" t="s">
        <v>6677</v>
      </c>
      <c r="F58" s="365" t="s">
        <v>6666</v>
      </c>
      <c r="G58" s="189"/>
      <c r="H58" s="223" t="s">
        <v>6681</v>
      </c>
      <c r="I58" s="141">
        <v>46</v>
      </c>
      <c r="J58" s="224">
        <v>43759</v>
      </c>
      <c r="K58" s="192" t="str">
        <f t="shared" si="27"/>
        <v>～</v>
      </c>
      <c r="L58" s="193">
        <v>43786</v>
      </c>
      <c r="M58" s="194">
        <f t="shared" si="21"/>
        <v>300000</v>
      </c>
      <c r="N58" s="195"/>
      <c r="O58" s="231">
        <v>300000</v>
      </c>
      <c r="P58" s="197"/>
      <c r="Q58" s="198"/>
      <c r="R58" s="197"/>
      <c r="S58" s="150">
        <v>500000</v>
      </c>
      <c r="T58" s="226" t="s">
        <v>6598</v>
      </c>
      <c r="U58" s="200"/>
      <c r="V58" s="200"/>
      <c r="W58" s="396">
        <f>M58+X58-AD58</f>
        <v>300000</v>
      </c>
      <c r="X58" s="202">
        <f>SUM(Y58:AC58)+AD58</f>
        <v>300000</v>
      </c>
      <c r="Y58" s="203"/>
      <c r="Z58" s="204"/>
      <c r="AA58" s="204"/>
      <c r="AB58" s="204"/>
      <c r="AC58" s="205"/>
      <c r="AD58" s="206">
        <f t="shared" si="24"/>
        <v>300000</v>
      </c>
      <c r="AE58" s="397">
        <f t="shared" si="25"/>
        <v>300000</v>
      </c>
      <c r="AF58" s="197">
        <v>400000</v>
      </c>
      <c r="AG58" s="208">
        <v>300000</v>
      </c>
      <c r="AH58" s="398"/>
      <c r="AI58" s="399"/>
      <c r="AJ58" s="211">
        <v>0</v>
      </c>
      <c r="AK58" s="203"/>
      <c r="AL58" s="400"/>
      <c r="AM58" s="212" t="s">
        <v>6613</v>
      </c>
      <c r="AN58" s="227" t="s">
        <v>6610</v>
      </c>
      <c r="AO58" s="30" t="str">
        <f t="shared" si="3"/>
        <v>2313</v>
      </c>
      <c r="AP58" s="214">
        <v>23</v>
      </c>
      <c r="AQ58" s="215" t="s">
        <v>6669</v>
      </c>
      <c r="AR58" s="216" t="str">
        <f t="shared" si="15"/>
        <v>2313</v>
      </c>
      <c r="AS58" s="4" t="s">
        <v>6388</v>
      </c>
      <c r="AT58" s="24" t="s">
        <v>6386</v>
      </c>
      <c r="AU58" s="401">
        <f t="shared" si="28"/>
        <v>600000</v>
      </c>
      <c r="AV58" s="217"/>
      <c r="AW58" s="218"/>
      <c r="AX58" s="195"/>
      <c r="AY58" s="220">
        <f t="shared" si="26"/>
        <v>-400000</v>
      </c>
    </row>
    <row r="59" spans="1:51" s="482" customFormat="1" ht="26.25" customHeight="1" outlineLevel="2" thickBot="1">
      <c r="A59" s="445"/>
      <c r="B59" s="446" t="s">
        <v>6657</v>
      </c>
      <c r="C59" s="447" t="s">
        <v>6625</v>
      </c>
      <c r="D59" s="448" t="s">
        <v>6337</v>
      </c>
      <c r="E59" s="449" t="s">
        <v>6677</v>
      </c>
      <c r="F59" s="365" t="s">
        <v>6666</v>
      </c>
      <c r="G59" s="450"/>
      <c r="H59" s="451" t="s">
        <v>6682</v>
      </c>
      <c r="I59" s="452"/>
      <c r="J59" s="453">
        <v>43618</v>
      </c>
      <c r="K59" s="454" t="str">
        <f t="shared" si="27"/>
        <v>～</v>
      </c>
      <c r="L59" s="455">
        <v>43633</v>
      </c>
      <c r="M59" s="456">
        <f t="shared" si="21"/>
        <v>0</v>
      </c>
      <c r="N59" s="457"/>
      <c r="O59" s="458"/>
      <c r="P59" s="459"/>
      <c r="Q59" s="460"/>
      <c r="R59" s="459"/>
      <c r="S59" s="461"/>
      <c r="T59" s="462"/>
      <c r="U59" s="463"/>
      <c r="V59" s="463"/>
      <c r="W59" s="464">
        <f t="shared" si="22"/>
        <v>0</v>
      </c>
      <c r="X59" s="465">
        <f>SUM(Y59:AC59)</f>
        <v>0</v>
      </c>
      <c r="Y59" s="466"/>
      <c r="Z59" s="467"/>
      <c r="AA59" s="467"/>
      <c r="AB59" s="467"/>
      <c r="AC59" s="468"/>
      <c r="AD59" s="469">
        <f t="shared" si="24"/>
        <v>0</v>
      </c>
      <c r="AE59" s="470">
        <f t="shared" si="25"/>
        <v>0</v>
      </c>
      <c r="AF59" s="459">
        <v>850000</v>
      </c>
      <c r="AG59" s="471">
        <v>0</v>
      </c>
      <c r="AH59" s="472"/>
      <c r="AI59" s="473"/>
      <c r="AJ59" s="474"/>
      <c r="AK59" s="466"/>
      <c r="AL59" s="475"/>
      <c r="AM59" s="476" t="s">
        <v>6613</v>
      </c>
      <c r="AN59" s="477"/>
      <c r="AO59" s="478">
        <f t="shared" si="3"/>
      </c>
      <c r="AP59" s="479"/>
      <c r="AQ59" s="480"/>
      <c r="AR59" s="481">
        <f t="shared" si="15"/>
      </c>
      <c r="AS59" s="448" t="s">
        <v>6337</v>
      </c>
      <c r="AT59" s="482" t="s">
        <v>6337</v>
      </c>
      <c r="AU59" s="464">
        <f t="shared" si="28"/>
        <v>0</v>
      </c>
      <c r="AV59" s="483"/>
      <c r="AW59" s="484"/>
      <c r="AX59" s="457"/>
      <c r="AY59" s="485">
        <f t="shared" si="26"/>
        <v>-850000</v>
      </c>
    </row>
    <row r="60" spans="1:51" s="482" customFormat="1" ht="26.25" customHeight="1" outlineLevel="2" thickBot="1">
      <c r="A60" s="445"/>
      <c r="B60" s="446" t="s">
        <v>6657</v>
      </c>
      <c r="C60" s="447" t="s">
        <v>6625</v>
      </c>
      <c r="D60" s="448" t="s">
        <v>6337</v>
      </c>
      <c r="E60" s="449" t="s">
        <v>6677</v>
      </c>
      <c r="F60" s="365" t="s">
        <v>6666</v>
      </c>
      <c r="G60" s="450"/>
      <c r="H60" s="451" t="s">
        <v>6683</v>
      </c>
      <c r="I60" s="452"/>
      <c r="J60" s="453">
        <v>43765</v>
      </c>
      <c r="K60" s="454" t="str">
        <f t="shared" si="27"/>
        <v>～</v>
      </c>
      <c r="L60" s="455">
        <v>43477</v>
      </c>
      <c r="M60" s="456">
        <f t="shared" si="21"/>
        <v>0</v>
      </c>
      <c r="N60" s="457"/>
      <c r="O60" s="458"/>
      <c r="P60" s="459"/>
      <c r="Q60" s="460"/>
      <c r="R60" s="459"/>
      <c r="S60" s="461"/>
      <c r="T60" s="462"/>
      <c r="U60" s="463"/>
      <c r="V60" s="463"/>
      <c r="W60" s="464">
        <f t="shared" si="22"/>
        <v>0</v>
      </c>
      <c r="X60" s="465">
        <f>SUM(Y60:AC60)</f>
        <v>0</v>
      </c>
      <c r="Y60" s="466"/>
      <c r="Z60" s="467"/>
      <c r="AA60" s="467"/>
      <c r="AB60" s="467"/>
      <c r="AC60" s="468"/>
      <c r="AD60" s="469">
        <f t="shared" si="24"/>
        <v>0</v>
      </c>
      <c r="AE60" s="470">
        <f t="shared" si="25"/>
        <v>0</v>
      </c>
      <c r="AF60" s="459">
        <v>984000</v>
      </c>
      <c r="AG60" s="471">
        <v>0</v>
      </c>
      <c r="AH60" s="472"/>
      <c r="AI60" s="473"/>
      <c r="AJ60" s="474">
        <v>200000</v>
      </c>
      <c r="AK60" s="466"/>
      <c r="AL60" s="475"/>
      <c r="AM60" s="476" t="s">
        <v>6613</v>
      </c>
      <c r="AN60" s="477"/>
      <c r="AO60" s="478">
        <f t="shared" si="3"/>
      </c>
      <c r="AP60" s="479"/>
      <c r="AQ60" s="480"/>
      <c r="AR60" s="481">
        <f t="shared" si="15"/>
      </c>
      <c r="AS60" s="448" t="s">
        <v>6337</v>
      </c>
      <c r="AT60" s="482" t="s">
        <v>6337</v>
      </c>
      <c r="AU60" s="464">
        <f t="shared" si="28"/>
        <v>0</v>
      </c>
      <c r="AV60" s="483"/>
      <c r="AW60" s="484"/>
      <c r="AX60" s="457"/>
      <c r="AY60" s="485">
        <f t="shared" si="26"/>
        <v>-984000</v>
      </c>
    </row>
    <row r="61" spans="1:51" s="482" customFormat="1" ht="26.25" customHeight="1" outlineLevel="2" thickBot="1">
      <c r="A61" s="445"/>
      <c r="B61" s="446" t="s">
        <v>6657</v>
      </c>
      <c r="C61" s="447" t="s">
        <v>6625</v>
      </c>
      <c r="D61" s="448" t="s">
        <v>6337</v>
      </c>
      <c r="E61" s="449" t="s">
        <v>6677</v>
      </c>
      <c r="F61" s="365" t="s">
        <v>6666</v>
      </c>
      <c r="G61" s="450"/>
      <c r="H61" s="451" t="s">
        <v>6684</v>
      </c>
      <c r="I61" s="452"/>
      <c r="J61" s="453">
        <v>43779</v>
      </c>
      <c r="K61" s="454" t="str">
        <f t="shared" si="27"/>
        <v>～</v>
      </c>
      <c r="L61" s="455">
        <v>43814</v>
      </c>
      <c r="M61" s="456">
        <f t="shared" si="21"/>
        <v>0</v>
      </c>
      <c r="N61" s="457"/>
      <c r="O61" s="458"/>
      <c r="P61" s="459"/>
      <c r="Q61" s="460"/>
      <c r="R61" s="459"/>
      <c r="S61" s="461"/>
      <c r="T61" s="462"/>
      <c r="U61" s="463"/>
      <c r="V61" s="463"/>
      <c r="W61" s="464">
        <f t="shared" si="22"/>
        <v>0</v>
      </c>
      <c r="X61" s="465">
        <f>SUM(Y61:AC61)</f>
        <v>0</v>
      </c>
      <c r="Y61" s="466"/>
      <c r="Z61" s="467"/>
      <c r="AA61" s="467"/>
      <c r="AB61" s="467"/>
      <c r="AC61" s="468"/>
      <c r="AD61" s="469">
        <f t="shared" si="24"/>
        <v>0</v>
      </c>
      <c r="AE61" s="470">
        <f t="shared" si="25"/>
        <v>0</v>
      </c>
      <c r="AF61" s="459">
        <v>850000</v>
      </c>
      <c r="AG61" s="471">
        <v>0</v>
      </c>
      <c r="AH61" s="472"/>
      <c r="AI61" s="473"/>
      <c r="AJ61" s="474">
        <v>0</v>
      </c>
      <c r="AK61" s="466"/>
      <c r="AL61" s="475"/>
      <c r="AM61" s="476" t="s">
        <v>6613</v>
      </c>
      <c r="AN61" s="477"/>
      <c r="AO61" s="478">
        <f t="shared" si="3"/>
      </c>
      <c r="AP61" s="479"/>
      <c r="AQ61" s="480"/>
      <c r="AR61" s="481">
        <f t="shared" si="15"/>
      </c>
      <c r="AS61" s="448" t="s">
        <v>6337</v>
      </c>
      <c r="AT61" s="482" t="s">
        <v>6337</v>
      </c>
      <c r="AU61" s="464">
        <f t="shared" si="28"/>
        <v>0</v>
      </c>
      <c r="AV61" s="483"/>
      <c r="AW61" s="484"/>
      <c r="AX61" s="457"/>
      <c r="AY61" s="485">
        <f t="shared" si="26"/>
        <v>-850000</v>
      </c>
    </row>
    <row r="62" spans="1:51" s="482" customFormat="1" ht="26.25" customHeight="1" outlineLevel="2" thickBot="1">
      <c r="A62" s="445"/>
      <c r="B62" s="446" t="s">
        <v>6657</v>
      </c>
      <c r="C62" s="447" t="s">
        <v>6625</v>
      </c>
      <c r="D62" s="448" t="s">
        <v>6337</v>
      </c>
      <c r="E62" s="449" t="s">
        <v>6677</v>
      </c>
      <c r="F62" s="365" t="s">
        <v>6666</v>
      </c>
      <c r="G62" s="450"/>
      <c r="H62" s="451" t="s">
        <v>6685</v>
      </c>
      <c r="I62" s="452"/>
      <c r="J62" s="453"/>
      <c r="K62" s="454"/>
      <c r="L62" s="455"/>
      <c r="M62" s="456">
        <f t="shared" si="21"/>
        <v>0</v>
      </c>
      <c r="N62" s="457"/>
      <c r="O62" s="458"/>
      <c r="P62" s="459"/>
      <c r="Q62" s="460"/>
      <c r="R62" s="459"/>
      <c r="S62" s="461"/>
      <c r="T62" s="462"/>
      <c r="U62" s="463"/>
      <c r="V62" s="463"/>
      <c r="W62" s="464">
        <f t="shared" si="22"/>
        <v>0</v>
      </c>
      <c r="X62" s="465">
        <f>SUM(Y62:AC62)</f>
        <v>0</v>
      </c>
      <c r="Y62" s="466"/>
      <c r="Z62" s="467"/>
      <c r="AA62" s="467"/>
      <c r="AB62" s="467"/>
      <c r="AC62" s="468"/>
      <c r="AD62" s="469">
        <f t="shared" si="24"/>
        <v>0</v>
      </c>
      <c r="AE62" s="470">
        <f t="shared" si="25"/>
        <v>0</v>
      </c>
      <c r="AF62" s="459">
        <v>400000</v>
      </c>
      <c r="AG62" s="471">
        <v>0</v>
      </c>
      <c r="AH62" s="472"/>
      <c r="AI62" s="473"/>
      <c r="AJ62" s="474">
        <v>0</v>
      </c>
      <c r="AK62" s="466"/>
      <c r="AL62" s="475"/>
      <c r="AM62" s="476" t="s">
        <v>6613</v>
      </c>
      <c r="AN62" s="477"/>
      <c r="AO62" s="478">
        <f t="shared" si="3"/>
      </c>
      <c r="AP62" s="479"/>
      <c r="AQ62" s="480"/>
      <c r="AR62" s="481">
        <f t="shared" si="15"/>
      </c>
      <c r="AS62" s="448" t="s">
        <v>6337</v>
      </c>
      <c r="AT62" s="482" t="s">
        <v>6388</v>
      </c>
      <c r="AU62" s="464">
        <f t="shared" si="28"/>
        <v>0</v>
      </c>
      <c r="AV62" s="483"/>
      <c r="AW62" s="484"/>
      <c r="AX62" s="457"/>
      <c r="AY62" s="485">
        <f t="shared" si="26"/>
        <v>-400000</v>
      </c>
    </row>
    <row r="63" spans="1:51" s="243" customFormat="1" ht="26.25" customHeight="1" outlineLevel="2" thickBot="1">
      <c r="A63" s="229"/>
      <c r="B63" s="282"/>
      <c r="C63" s="250" t="s">
        <v>6625</v>
      </c>
      <c r="D63" s="230" t="s">
        <v>6337</v>
      </c>
      <c r="E63" s="251"/>
      <c r="F63" s="365" t="s">
        <v>6666</v>
      </c>
      <c r="G63" s="253"/>
      <c r="H63" s="283"/>
      <c r="I63" s="141"/>
      <c r="J63" s="256"/>
      <c r="K63" s="257"/>
      <c r="L63" s="258"/>
      <c r="M63" s="194">
        <f t="shared" si="21"/>
        <v>0</v>
      </c>
      <c r="N63" s="247"/>
      <c r="O63" s="260"/>
      <c r="P63" s="234"/>
      <c r="Q63" s="261"/>
      <c r="R63" s="234"/>
      <c r="S63" s="150"/>
      <c r="T63" s="284"/>
      <c r="U63" s="264"/>
      <c r="V63" s="264"/>
      <c r="W63" s="244">
        <f t="shared" si="22"/>
        <v>0</v>
      </c>
      <c r="X63" s="266"/>
      <c r="Y63" s="238"/>
      <c r="Z63" s="267"/>
      <c r="AA63" s="267"/>
      <c r="AB63" s="267"/>
      <c r="AC63" s="268"/>
      <c r="AD63" s="206">
        <f t="shared" si="24"/>
        <v>0</v>
      </c>
      <c r="AE63" s="233">
        <f t="shared" si="25"/>
        <v>0</v>
      </c>
      <c r="AF63" s="234">
        <v>850000</v>
      </c>
      <c r="AG63" s="270">
        <v>0</v>
      </c>
      <c r="AH63" s="235"/>
      <c r="AI63" s="236"/>
      <c r="AJ63" s="237">
        <v>0</v>
      </c>
      <c r="AK63" s="238"/>
      <c r="AL63" s="239"/>
      <c r="AM63" s="240" t="s">
        <v>6613</v>
      </c>
      <c r="AN63" s="405"/>
      <c r="AO63" s="241">
        <f t="shared" si="3"/>
      </c>
      <c r="AP63" s="272"/>
      <c r="AQ63" s="273"/>
      <c r="AR63" s="242">
        <f t="shared" si="15"/>
      </c>
      <c r="AS63" s="230" t="s">
        <v>6337</v>
      </c>
      <c r="AT63" s="243" t="s">
        <v>6337</v>
      </c>
      <c r="AU63" s="244"/>
      <c r="AV63" s="245"/>
      <c r="AW63" s="246"/>
      <c r="AX63" s="247"/>
      <c r="AY63" s="248">
        <f t="shared" si="26"/>
        <v>-850000</v>
      </c>
    </row>
    <row r="64" spans="1:51" ht="26.25" customHeight="1" outlineLevel="2" thickBot="1">
      <c r="A64" s="221"/>
      <c r="B64" s="486" t="s">
        <v>6584</v>
      </c>
      <c r="C64" s="222" t="s">
        <v>6625</v>
      </c>
      <c r="D64" s="4">
        <v>1741</v>
      </c>
      <c r="E64" s="187" t="s">
        <v>6617</v>
      </c>
      <c r="F64" s="365" t="s">
        <v>6666</v>
      </c>
      <c r="G64" s="189"/>
      <c r="H64" s="190" t="s">
        <v>6686</v>
      </c>
      <c r="I64" s="296"/>
      <c r="J64" s="297"/>
      <c r="K64" s="298"/>
      <c r="L64" s="299"/>
      <c r="M64" s="194">
        <f t="shared" si="21"/>
        <v>2100000</v>
      </c>
      <c r="N64" s="195">
        <v>2100000</v>
      </c>
      <c r="O64" s="196"/>
      <c r="P64" s="197"/>
      <c r="Q64" s="198"/>
      <c r="R64" s="197"/>
      <c r="S64" s="150">
        <v>2600000</v>
      </c>
      <c r="T64" s="199">
        <v>43200</v>
      </c>
      <c r="U64" s="200"/>
      <c r="V64" s="487"/>
      <c r="W64" s="396">
        <f t="shared" si="22"/>
        <v>2100000</v>
      </c>
      <c r="X64" s="202">
        <f>SUM(Y64:AC64)</f>
        <v>0</v>
      </c>
      <c r="Y64" s="203"/>
      <c r="Z64" s="204"/>
      <c r="AA64" s="204"/>
      <c r="AB64" s="204"/>
      <c r="AC64" s="232"/>
      <c r="AD64" s="488">
        <f t="shared" si="24"/>
        <v>0</v>
      </c>
      <c r="AE64" s="207">
        <f t="shared" si="25"/>
        <v>0</v>
      </c>
      <c r="AF64" s="197">
        <v>1200000</v>
      </c>
      <c r="AG64" s="208">
        <v>2100000</v>
      </c>
      <c r="AH64" s="209">
        <v>1600000</v>
      </c>
      <c r="AI64" s="210"/>
      <c r="AJ64" s="211">
        <v>500000</v>
      </c>
      <c r="AK64" s="203"/>
      <c r="AL64" s="435"/>
      <c r="AM64" s="436" t="s">
        <v>6613</v>
      </c>
      <c r="AN64" s="213"/>
      <c r="AO64" s="30" t="str">
        <f t="shared" si="3"/>
        <v>1741</v>
      </c>
      <c r="AP64" s="214">
        <v>17</v>
      </c>
      <c r="AQ64" s="215" t="s">
        <v>6648</v>
      </c>
      <c r="AR64" s="216" t="str">
        <f t="shared" si="15"/>
        <v>1741</v>
      </c>
      <c r="AS64" s="4" t="s">
        <v>6356</v>
      </c>
      <c r="AT64" s="24" t="s">
        <v>6355</v>
      </c>
      <c r="AU64" s="396">
        <f>AG64+X64</f>
        <v>2100000</v>
      </c>
      <c r="AV64" s="489"/>
      <c r="AW64" s="218"/>
      <c r="AX64" s="219"/>
      <c r="AY64" s="220">
        <f t="shared" si="26"/>
        <v>400000</v>
      </c>
    </row>
    <row r="65" spans="1:51" ht="21" customHeight="1" outlineLevel="1" thickBot="1">
      <c r="A65" s="321"/>
      <c r="B65" s="322"/>
      <c r="C65" s="323">
        <v>12</v>
      </c>
      <c r="D65" s="4" t="s">
        <v>6337</v>
      </c>
      <c r="E65" s="324"/>
      <c r="F65" s="325" t="s">
        <v>6687</v>
      </c>
      <c r="G65" s="326"/>
      <c r="H65" s="410"/>
      <c r="I65" s="328"/>
      <c r="J65" s="329"/>
      <c r="K65" s="330"/>
      <c r="L65" s="331"/>
      <c r="M65" s="332">
        <f>SUBTOTAL(9,M48:M64)</f>
        <v>10050000</v>
      </c>
      <c r="N65" s="333">
        <f>SUBTOTAL(9,N48:N64)</f>
        <v>2400000</v>
      </c>
      <c r="O65" s="334">
        <f>SUBTOTAL(9,O48:O64)</f>
        <v>7650000</v>
      </c>
      <c r="P65" s="335"/>
      <c r="Q65" s="336"/>
      <c r="R65" s="335"/>
      <c r="S65" s="337">
        <v>11850000</v>
      </c>
      <c r="T65" s="338"/>
      <c r="U65" s="339"/>
      <c r="V65" s="339"/>
      <c r="W65" s="340">
        <f>SUBTOTAL(9,W48:W64)</f>
        <v>10050000</v>
      </c>
      <c r="X65" s="341">
        <f>SUBTOTAL(9,X48:X64)</f>
        <v>7650000</v>
      </c>
      <c r="Y65" s="342">
        <f>SUBTOTAL(9,Y48:Y64)-Y56-Y50-Y57-Y58</f>
        <v>0</v>
      </c>
      <c r="Z65" s="343">
        <f>SUBTOTAL(9,Z48:Z64)</f>
        <v>0</v>
      </c>
      <c r="AA65" s="343">
        <f>SUBTOTAL(9,AA48:AA64)</f>
        <v>0</v>
      </c>
      <c r="AB65" s="343">
        <f>SUBTOTAL(9,AB48:AB64)</f>
        <v>0</v>
      </c>
      <c r="AC65" s="344">
        <f>SUBTOTAL(9,AC48:AC64)-AC56-AC50-AC57-AC58-AC60-AC61-AC64</f>
        <v>0</v>
      </c>
      <c r="AD65" s="490">
        <f>SUBTOTAL(9,AD48:AD64)</f>
        <v>7650000</v>
      </c>
      <c r="AE65" s="346">
        <f>SUBTOTAL(9,AE48:AE64)</f>
        <v>7650000</v>
      </c>
      <c r="AF65" s="335">
        <f>SUBTOTAL(9,AF48:AF64)</f>
        <v>13318580</v>
      </c>
      <c r="AG65" s="347">
        <v>8580000</v>
      </c>
      <c r="AH65" s="348">
        <v>7670000</v>
      </c>
      <c r="AI65" s="349">
        <v>0</v>
      </c>
      <c r="AJ65" s="350">
        <f>SUBTOTAL(9,AJ48:AJ64)</f>
        <v>5200000</v>
      </c>
      <c r="AK65" s="351">
        <f>SUBTOTAL(9,AK48:AK64)</f>
        <v>756000</v>
      </c>
      <c r="AL65" s="335">
        <f>SUBTOTAL(9,AL48:AL64)</f>
        <v>566000</v>
      </c>
      <c r="AM65" s="352"/>
      <c r="AN65" s="427"/>
      <c r="AO65" s="30">
        <f t="shared" si="3"/>
      </c>
      <c r="AP65" s="354"/>
      <c r="AQ65" s="355"/>
      <c r="AR65" s="216">
        <f t="shared" si="15"/>
      </c>
      <c r="AS65" s="4" t="s">
        <v>6337</v>
      </c>
      <c r="AT65" s="24" t="s">
        <v>6337</v>
      </c>
      <c r="AU65" s="356">
        <f>SUBTOTAL(9,AU48:AU64)</f>
        <v>16230000</v>
      </c>
      <c r="AV65" s="357"/>
      <c r="AW65" s="358">
        <f>SUBTOTAL(9,AW48:AW64)</f>
        <v>0</v>
      </c>
      <c r="AX65" s="359"/>
      <c r="AY65" s="360">
        <f>SUM(AY48:AY64)</f>
        <v>-5648580</v>
      </c>
    </row>
    <row r="66" spans="1:51" ht="26.25" customHeight="1" outlineLevel="2">
      <c r="A66" s="221"/>
      <c r="B66" s="434" t="s">
        <v>6657</v>
      </c>
      <c r="C66" s="222" t="s">
        <v>6669</v>
      </c>
      <c r="D66" s="4">
        <v>2116</v>
      </c>
      <c r="E66" s="187" t="s">
        <v>6376</v>
      </c>
      <c r="F66" s="188" t="s">
        <v>6688</v>
      </c>
      <c r="G66" s="189">
        <v>48</v>
      </c>
      <c r="H66" s="190" t="s">
        <v>6689</v>
      </c>
      <c r="I66" s="141"/>
      <c r="J66" s="224">
        <v>43575</v>
      </c>
      <c r="K66" s="192" t="str">
        <f>IF(L66="","","～")</f>
        <v>～</v>
      </c>
      <c r="L66" s="193">
        <v>43610</v>
      </c>
      <c r="M66" s="194">
        <f aca="true" t="shared" si="29" ref="M66:M71">N66+O66</f>
        <v>50000</v>
      </c>
      <c r="N66" s="195">
        <v>50000</v>
      </c>
      <c r="O66" s="196"/>
      <c r="P66" s="197"/>
      <c r="Q66" s="198"/>
      <c r="R66" s="197"/>
      <c r="S66" s="150">
        <v>50000</v>
      </c>
      <c r="T66" s="199">
        <f>+L66+14</f>
        <v>43624</v>
      </c>
      <c r="U66" s="200"/>
      <c r="V66" s="200"/>
      <c r="W66" s="396">
        <f>M66+X66</f>
        <v>50000</v>
      </c>
      <c r="X66" s="202">
        <f>SUM(Y66:AC66)+AD66</f>
        <v>0</v>
      </c>
      <c r="Y66" s="203"/>
      <c r="Z66" s="204"/>
      <c r="AA66" s="204"/>
      <c r="AB66" s="204"/>
      <c r="AC66" s="232"/>
      <c r="AD66" s="206"/>
      <c r="AE66" s="207">
        <f>SUM(Y66:AD66)</f>
        <v>0</v>
      </c>
      <c r="AF66" s="197">
        <v>120000</v>
      </c>
      <c r="AG66" s="208">
        <v>50000</v>
      </c>
      <c r="AH66" s="209">
        <v>50000</v>
      </c>
      <c r="AI66" s="210"/>
      <c r="AJ66" s="211">
        <v>30000</v>
      </c>
      <c r="AK66" s="203"/>
      <c r="AL66" s="197"/>
      <c r="AM66" s="212"/>
      <c r="AN66" s="213"/>
      <c r="AO66" s="30" t="str">
        <f t="shared" si="3"/>
        <v>2116</v>
      </c>
      <c r="AP66" s="214">
        <v>21</v>
      </c>
      <c r="AQ66" s="215" t="s">
        <v>6690</v>
      </c>
      <c r="AR66" s="216" t="str">
        <f t="shared" si="15"/>
        <v>2116</v>
      </c>
      <c r="AS66" s="4" t="s">
        <v>6389</v>
      </c>
      <c r="AT66" s="24" t="s">
        <v>6389</v>
      </c>
      <c r="AU66" s="396">
        <f>AG66+X66</f>
        <v>50000</v>
      </c>
      <c r="AV66" s="217"/>
      <c r="AW66" s="218"/>
      <c r="AX66" s="219"/>
      <c r="AY66" s="220">
        <f aca="true" t="shared" si="30" ref="AY66:AY71">AH66-AF66</f>
        <v>-70000</v>
      </c>
    </row>
    <row r="67" spans="1:51" s="243" customFormat="1" ht="26.25" customHeight="1" outlineLevel="2">
      <c r="A67" s="229"/>
      <c r="B67" s="282" t="s">
        <v>6657</v>
      </c>
      <c r="C67" s="250" t="s">
        <v>6669</v>
      </c>
      <c r="D67" s="230" t="s">
        <v>6337</v>
      </c>
      <c r="E67" s="251" t="s">
        <v>6383</v>
      </c>
      <c r="F67" s="188" t="s">
        <v>6688</v>
      </c>
      <c r="G67" s="253"/>
      <c r="H67" s="438" t="s">
        <v>6691</v>
      </c>
      <c r="I67" s="141"/>
      <c r="J67" s="256"/>
      <c r="K67" s="257">
        <f>IF(L67="","","～")</f>
      </c>
      <c r="L67" s="258"/>
      <c r="M67" s="194">
        <f t="shared" si="29"/>
        <v>0</v>
      </c>
      <c r="N67" s="247"/>
      <c r="O67" s="260"/>
      <c r="P67" s="234"/>
      <c r="Q67" s="261"/>
      <c r="R67" s="234"/>
      <c r="S67" s="150"/>
      <c r="T67" s="284"/>
      <c r="U67" s="264"/>
      <c r="V67" s="264"/>
      <c r="W67" s="265">
        <f>M67+X67+AD67-AD67</f>
        <v>0</v>
      </c>
      <c r="X67" s="202">
        <f>SUM(Y67:AC67)+AD67</f>
        <v>0</v>
      </c>
      <c r="Y67" s="238"/>
      <c r="Z67" s="267"/>
      <c r="AA67" s="267"/>
      <c r="AB67" s="267"/>
      <c r="AC67" s="268"/>
      <c r="AD67" s="269"/>
      <c r="AE67" s="233"/>
      <c r="AF67" s="234">
        <v>0</v>
      </c>
      <c r="AG67" s="270">
        <v>0</v>
      </c>
      <c r="AH67" s="235">
        <v>100000</v>
      </c>
      <c r="AI67" s="236"/>
      <c r="AJ67" s="237">
        <v>0</v>
      </c>
      <c r="AK67" s="238"/>
      <c r="AL67" s="234"/>
      <c r="AM67" s="240"/>
      <c r="AN67" s="405" t="s">
        <v>6692</v>
      </c>
      <c r="AO67" s="241">
        <f t="shared" si="3"/>
      </c>
      <c r="AP67" s="272"/>
      <c r="AQ67" s="273"/>
      <c r="AR67" s="242">
        <f t="shared" si="15"/>
      </c>
      <c r="AS67" s="230" t="s">
        <v>6337</v>
      </c>
      <c r="AT67" s="243" t="s">
        <v>6337</v>
      </c>
      <c r="AU67" s="265"/>
      <c r="AV67" s="245"/>
      <c r="AW67" s="246"/>
      <c r="AX67" s="247"/>
      <c r="AY67" s="248">
        <f t="shared" si="30"/>
        <v>100000</v>
      </c>
    </row>
    <row r="68" spans="1:51" s="243" customFormat="1" ht="26.25" customHeight="1" outlineLevel="2">
      <c r="A68" s="229"/>
      <c r="B68" s="282" t="s">
        <v>6657</v>
      </c>
      <c r="C68" s="250" t="s">
        <v>6669</v>
      </c>
      <c r="D68" s="230" t="s">
        <v>6337</v>
      </c>
      <c r="E68" s="251" t="s">
        <v>6383</v>
      </c>
      <c r="F68" s="188" t="s">
        <v>6688</v>
      </c>
      <c r="G68" s="253"/>
      <c r="H68" s="438" t="s">
        <v>6693</v>
      </c>
      <c r="I68" s="255"/>
      <c r="J68" s="256"/>
      <c r="K68" s="257">
        <f>IF(L68="","","～")</f>
      </c>
      <c r="L68" s="258"/>
      <c r="M68" s="259">
        <f t="shared" si="29"/>
        <v>0</v>
      </c>
      <c r="N68" s="247"/>
      <c r="O68" s="260"/>
      <c r="P68" s="234"/>
      <c r="Q68" s="238"/>
      <c r="R68" s="234"/>
      <c r="S68" s="262"/>
      <c r="T68" s="284"/>
      <c r="U68" s="423"/>
      <c r="V68" s="264"/>
      <c r="W68" s="265">
        <f>M68+X68-AD68</f>
        <v>0</v>
      </c>
      <c r="X68" s="266">
        <f>SUM(Y68:AC68)+AD68</f>
        <v>0</v>
      </c>
      <c r="Y68" s="238"/>
      <c r="Z68" s="267"/>
      <c r="AA68" s="267"/>
      <c r="AB68" s="267"/>
      <c r="AC68" s="268"/>
      <c r="AD68" s="269">
        <f>+O68</f>
        <v>0</v>
      </c>
      <c r="AE68" s="233">
        <f>SUM(Y68:AD68)</f>
        <v>0</v>
      </c>
      <c r="AF68" s="234">
        <v>200000</v>
      </c>
      <c r="AG68" s="270">
        <v>200000</v>
      </c>
      <c r="AH68" s="235"/>
      <c r="AI68" s="236"/>
      <c r="AJ68" s="237"/>
      <c r="AK68" s="238"/>
      <c r="AL68" s="234"/>
      <c r="AM68" s="240" t="s">
        <v>6661</v>
      </c>
      <c r="AN68" s="405" t="s">
        <v>6694</v>
      </c>
      <c r="AO68" s="241">
        <f t="shared" si="3"/>
      </c>
      <c r="AP68" s="272"/>
      <c r="AQ68" s="273"/>
      <c r="AR68" s="242">
        <f t="shared" si="15"/>
      </c>
      <c r="AS68" s="230" t="s">
        <v>6337</v>
      </c>
      <c r="AT68" s="243" t="s">
        <v>6384</v>
      </c>
      <c r="AU68" s="265"/>
      <c r="AV68" s="245"/>
      <c r="AW68" s="246"/>
      <c r="AX68" s="247"/>
      <c r="AY68" s="248">
        <f t="shared" si="30"/>
        <v>-200000</v>
      </c>
    </row>
    <row r="69" spans="1:51" s="243" customFormat="1" ht="26.25" customHeight="1" outlineLevel="2">
      <c r="A69" s="229"/>
      <c r="B69" s="282"/>
      <c r="C69" s="250" t="s">
        <v>6669</v>
      </c>
      <c r="D69" s="230" t="s">
        <v>6337</v>
      </c>
      <c r="E69" s="251"/>
      <c r="F69" s="188" t="s">
        <v>6688</v>
      </c>
      <c r="G69" s="253"/>
      <c r="H69" s="283"/>
      <c r="I69" s="141"/>
      <c r="J69" s="256"/>
      <c r="K69" s="257"/>
      <c r="L69" s="258"/>
      <c r="M69" s="194">
        <f t="shared" si="29"/>
        <v>0</v>
      </c>
      <c r="N69" s="247"/>
      <c r="O69" s="260"/>
      <c r="P69" s="234"/>
      <c r="Q69" s="261"/>
      <c r="R69" s="234"/>
      <c r="S69" s="150"/>
      <c r="T69" s="284"/>
      <c r="U69" s="264"/>
      <c r="V69" s="264"/>
      <c r="W69" s="244">
        <f>M69+X69-AD69</f>
        <v>0</v>
      </c>
      <c r="X69" s="266"/>
      <c r="Y69" s="238"/>
      <c r="Z69" s="267"/>
      <c r="AA69" s="267"/>
      <c r="AB69" s="267"/>
      <c r="AC69" s="268"/>
      <c r="AD69" s="269"/>
      <c r="AE69" s="233">
        <f>SUM(Y69:AD69)</f>
        <v>0</v>
      </c>
      <c r="AF69" s="234">
        <v>850000</v>
      </c>
      <c r="AG69" s="270">
        <v>0</v>
      </c>
      <c r="AH69" s="235"/>
      <c r="AI69" s="236"/>
      <c r="AJ69" s="237">
        <v>0</v>
      </c>
      <c r="AK69" s="238"/>
      <c r="AL69" s="239"/>
      <c r="AM69" s="240" t="s">
        <v>6613</v>
      </c>
      <c r="AN69" s="405"/>
      <c r="AO69" s="241">
        <f t="shared" si="3"/>
      </c>
      <c r="AP69" s="272"/>
      <c r="AQ69" s="273"/>
      <c r="AR69" s="242">
        <f t="shared" si="15"/>
      </c>
      <c r="AS69" s="230" t="s">
        <v>6337</v>
      </c>
      <c r="AT69" s="243" t="s">
        <v>6337</v>
      </c>
      <c r="AU69" s="244"/>
      <c r="AV69" s="245"/>
      <c r="AW69" s="246"/>
      <c r="AX69" s="247"/>
      <c r="AY69" s="248">
        <f t="shared" si="30"/>
        <v>-850000</v>
      </c>
    </row>
    <row r="70" spans="1:51" s="243" customFormat="1" ht="26.25" customHeight="1" outlineLevel="2">
      <c r="A70" s="229"/>
      <c r="B70" s="282"/>
      <c r="C70" s="250" t="s">
        <v>6669</v>
      </c>
      <c r="D70" s="230" t="s">
        <v>6337</v>
      </c>
      <c r="E70" s="251"/>
      <c r="F70" s="188" t="s">
        <v>6688</v>
      </c>
      <c r="G70" s="253"/>
      <c r="H70" s="283"/>
      <c r="I70" s="141"/>
      <c r="J70" s="256"/>
      <c r="K70" s="257"/>
      <c r="L70" s="258"/>
      <c r="M70" s="194">
        <f t="shared" si="29"/>
        <v>0</v>
      </c>
      <c r="N70" s="247"/>
      <c r="O70" s="260"/>
      <c r="P70" s="234"/>
      <c r="Q70" s="261"/>
      <c r="R70" s="234"/>
      <c r="S70" s="150"/>
      <c r="T70" s="284"/>
      <c r="U70" s="264"/>
      <c r="V70" s="264"/>
      <c r="W70" s="244">
        <f>M70+X70-AD70</f>
        <v>0</v>
      </c>
      <c r="X70" s="266"/>
      <c r="Y70" s="238"/>
      <c r="Z70" s="267"/>
      <c r="AA70" s="267"/>
      <c r="AB70" s="267"/>
      <c r="AC70" s="268"/>
      <c r="AD70" s="269"/>
      <c r="AE70" s="233">
        <f>SUM(Y70:AD70)</f>
        <v>0</v>
      </c>
      <c r="AF70" s="234">
        <v>850000</v>
      </c>
      <c r="AG70" s="270">
        <v>0</v>
      </c>
      <c r="AH70" s="235"/>
      <c r="AI70" s="236"/>
      <c r="AJ70" s="237">
        <v>0</v>
      </c>
      <c r="AK70" s="238"/>
      <c r="AL70" s="239"/>
      <c r="AM70" s="240" t="s">
        <v>6613</v>
      </c>
      <c r="AN70" s="405"/>
      <c r="AO70" s="241">
        <f aca="true" t="shared" si="31" ref="AO70:AO133">AP70&amp;AQ70</f>
      </c>
      <c r="AP70" s="272"/>
      <c r="AQ70" s="273"/>
      <c r="AR70" s="242">
        <f t="shared" si="15"/>
      </c>
      <c r="AS70" s="230" t="s">
        <v>6337</v>
      </c>
      <c r="AT70" s="243" t="s">
        <v>6337</v>
      </c>
      <c r="AU70" s="244"/>
      <c r="AV70" s="245"/>
      <c r="AW70" s="246"/>
      <c r="AX70" s="247"/>
      <c r="AY70" s="248">
        <f t="shared" si="30"/>
        <v>-850000</v>
      </c>
    </row>
    <row r="71" spans="1:51" ht="26.25" customHeight="1" outlineLevel="2" thickBot="1">
      <c r="A71" s="221"/>
      <c r="B71" s="486" t="s">
        <v>6584</v>
      </c>
      <c r="C71" s="222" t="s">
        <v>6669</v>
      </c>
      <c r="D71" s="4">
        <v>1742</v>
      </c>
      <c r="E71" s="187" t="s">
        <v>6617</v>
      </c>
      <c r="F71" s="188" t="s">
        <v>6688</v>
      </c>
      <c r="G71" s="189"/>
      <c r="H71" s="190" t="s">
        <v>6695</v>
      </c>
      <c r="I71" s="296"/>
      <c r="J71" s="297"/>
      <c r="K71" s="298"/>
      <c r="L71" s="299"/>
      <c r="M71" s="194">
        <f t="shared" si="29"/>
        <v>30000</v>
      </c>
      <c r="N71" s="195">
        <v>30000</v>
      </c>
      <c r="O71" s="196"/>
      <c r="P71" s="197"/>
      <c r="Q71" s="198"/>
      <c r="R71" s="197"/>
      <c r="S71" s="150">
        <v>30000</v>
      </c>
      <c r="T71" s="199">
        <v>43200</v>
      </c>
      <c r="U71" s="200"/>
      <c r="V71" s="200"/>
      <c r="W71" s="396">
        <f>M71+X71-AD71</f>
        <v>30000</v>
      </c>
      <c r="X71" s="202">
        <f>SUM(Y71:AC71)</f>
        <v>0</v>
      </c>
      <c r="Y71" s="203"/>
      <c r="Z71" s="204"/>
      <c r="AA71" s="204"/>
      <c r="AB71" s="204"/>
      <c r="AC71" s="205"/>
      <c r="AD71" s="206"/>
      <c r="AE71" s="207">
        <f>SUM(Y71:AD71)</f>
        <v>0</v>
      </c>
      <c r="AF71" s="197">
        <v>114000</v>
      </c>
      <c r="AG71" s="208">
        <v>30000</v>
      </c>
      <c r="AH71" s="209">
        <v>30000</v>
      </c>
      <c r="AI71" s="210"/>
      <c r="AJ71" s="211">
        <v>35000</v>
      </c>
      <c r="AK71" s="203"/>
      <c r="AL71" s="197"/>
      <c r="AM71" s="212"/>
      <c r="AN71" s="213"/>
      <c r="AO71" s="30" t="str">
        <f t="shared" si="31"/>
        <v>1742</v>
      </c>
      <c r="AP71" s="214">
        <v>17</v>
      </c>
      <c r="AQ71" s="215" t="s">
        <v>6696</v>
      </c>
      <c r="AR71" s="216" t="str">
        <f t="shared" si="15"/>
        <v>1742</v>
      </c>
      <c r="AS71" s="4" t="s">
        <v>6374</v>
      </c>
      <c r="AT71" s="24" t="s">
        <v>6373</v>
      </c>
      <c r="AU71" s="396">
        <f>AG71+X71</f>
        <v>30000</v>
      </c>
      <c r="AV71" s="217"/>
      <c r="AW71" s="218"/>
      <c r="AX71" s="219"/>
      <c r="AY71" s="220">
        <f t="shared" si="30"/>
        <v>-84000</v>
      </c>
    </row>
    <row r="72" spans="1:51" ht="21" customHeight="1" outlineLevel="1" thickBot="1">
      <c r="A72" s="321"/>
      <c r="B72" s="322"/>
      <c r="C72" s="323">
        <v>13</v>
      </c>
      <c r="D72" s="4" t="s">
        <v>6337</v>
      </c>
      <c r="E72" s="324"/>
      <c r="F72" s="325" t="s">
        <v>6697</v>
      </c>
      <c r="G72" s="326"/>
      <c r="H72" s="410"/>
      <c r="I72" s="328"/>
      <c r="J72" s="329"/>
      <c r="K72" s="330"/>
      <c r="L72" s="331"/>
      <c r="M72" s="332">
        <f>SUBTOTAL(9,M66:M71)</f>
        <v>80000</v>
      </c>
      <c r="N72" s="333">
        <f>SUBTOTAL(9,N66:N71)</f>
        <v>80000</v>
      </c>
      <c r="O72" s="334">
        <f>SUBTOTAL(9,O66:O71)</f>
        <v>0</v>
      </c>
      <c r="P72" s="335"/>
      <c r="Q72" s="336"/>
      <c r="R72" s="335"/>
      <c r="S72" s="337">
        <f>SUBTOTAL(9,S66:S71)</f>
        <v>80000</v>
      </c>
      <c r="T72" s="338"/>
      <c r="U72" s="339"/>
      <c r="V72" s="339"/>
      <c r="W72" s="340">
        <f aca="true" t="shared" si="32" ref="W72:AB72">SUBTOTAL(9,W66:W71)</f>
        <v>80000</v>
      </c>
      <c r="X72" s="341">
        <f t="shared" si="32"/>
        <v>0</v>
      </c>
      <c r="Y72" s="342">
        <f t="shared" si="32"/>
        <v>0</v>
      </c>
      <c r="Z72" s="343">
        <f t="shared" si="32"/>
        <v>0</v>
      </c>
      <c r="AA72" s="343">
        <f t="shared" si="32"/>
        <v>0</v>
      </c>
      <c r="AB72" s="343">
        <f t="shared" si="32"/>
        <v>0</v>
      </c>
      <c r="AC72" s="344">
        <f>SUBTOTAL(9,AC66:AC71)-AC66</f>
        <v>0</v>
      </c>
      <c r="AD72" s="345">
        <f>SUBTOTAL(9,AD66:AD71)</f>
        <v>0</v>
      </c>
      <c r="AE72" s="346">
        <f>SUBTOTAL(9,AE66:AE71)</f>
        <v>0</v>
      </c>
      <c r="AF72" s="335">
        <f>SUBTOTAL(9,AF66:AF71)</f>
        <v>2134000</v>
      </c>
      <c r="AG72" s="347">
        <v>280000</v>
      </c>
      <c r="AH72" s="348">
        <v>180000</v>
      </c>
      <c r="AI72" s="349">
        <v>0</v>
      </c>
      <c r="AJ72" s="350">
        <f>SUBTOTAL(9,AJ66:AJ71)</f>
        <v>65000</v>
      </c>
      <c r="AK72" s="351">
        <f>SUBTOTAL(9,AK66:AK71)</f>
        <v>0</v>
      </c>
      <c r="AL72" s="335">
        <f>SUBTOTAL(9,AL66:AL71)</f>
        <v>0</v>
      </c>
      <c r="AM72" s="352"/>
      <c r="AN72" s="427"/>
      <c r="AO72" s="30">
        <f t="shared" si="31"/>
      </c>
      <c r="AP72" s="354"/>
      <c r="AQ72" s="355"/>
      <c r="AR72" s="216">
        <f t="shared" si="15"/>
      </c>
      <c r="AS72" s="4" t="s">
        <v>6337</v>
      </c>
      <c r="AT72" s="24" t="s">
        <v>6337</v>
      </c>
      <c r="AU72" s="356">
        <f>SUBTOTAL(9,AU66:AU71)</f>
        <v>80000</v>
      </c>
      <c r="AV72" s="357"/>
      <c r="AW72" s="358">
        <f>SUBTOTAL(9,AW66:AW71)</f>
        <v>0</v>
      </c>
      <c r="AX72" s="359"/>
      <c r="AY72" s="360">
        <f>SUM(AY66:AY71)</f>
        <v>-1954000</v>
      </c>
    </row>
    <row r="73" spans="1:51" ht="26.25" customHeight="1" outlineLevel="2">
      <c r="A73" s="221"/>
      <c r="B73" s="434" t="s">
        <v>6657</v>
      </c>
      <c r="C73" s="222">
        <v>14</v>
      </c>
      <c r="D73" s="4">
        <v>2117</v>
      </c>
      <c r="E73" s="187" t="s">
        <v>6376</v>
      </c>
      <c r="F73" s="188" t="s">
        <v>6698</v>
      </c>
      <c r="G73" s="189">
        <v>24</v>
      </c>
      <c r="H73" s="190" t="s">
        <v>6699</v>
      </c>
      <c r="I73" s="141"/>
      <c r="J73" s="224" t="s">
        <v>6700</v>
      </c>
      <c r="K73" s="192" t="str">
        <f>IF(L73="","","～")</f>
        <v>～</v>
      </c>
      <c r="L73" s="193">
        <v>43539</v>
      </c>
      <c r="M73" s="194">
        <f aca="true" t="shared" si="33" ref="M73:M80">N73+O73</f>
        <v>150000</v>
      </c>
      <c r="N73" s="195">
        <v>150000</v>
      </c>
      <c r="O73" s="196"/>
      <c r="P73" s="197"/>
      <c r="Q73" s="198"/>
      <c r="R73" s="197"/>
      <c r="S73" s="150">
        <v>200000</v>
      </c>
      <c r="T73" s="199">
        <f>+L73+14</f>
        <v>43553</v>
      </c>
      <c r="U73" s="200"/>
      <c r="V73" s="200"/>
      <c r="W73" s="396">
        <f aca="true" t="shared" si="34" ref="W73:W80">M73+X73-AD73</f>
        <v>150000</v>
      </c>
      <c r="X73" s="202">
        <f>SUM(Y73:AC73)+AD73</f>
        <v>0</v>
      </c>
      <c r="Y73" s="203"/>
      <c r="Z73" s="204"/>
      <c r="AA73" s="204"/>
      <c r="AB73" s="204"/>
      <c r="AC73" s="205"/>
      <c r="AD73" s="206">
        <f aca="true" t="shared" si="35" ref="AD73:AD82">+O73</f>
        <v>0</v>
      </c>
      <c r="AE73" s="207">
        <f aca="true" t="shared" si="36" ref="AE73:AE80">SUM(Y73:AD73)</f>
        <v>0</v>
      </c>
      <c r="AF73" s="197">
        <v>300000</v>
      </c>
      <c r="AG73" s="208">
        <v>150000</v>
      </c>
      <c r="AH73" s="209">
        <v>150000</v>
      </c>
      <c r="AI73" s="210"/>
      <c r="AJ73" s="211">
        <v>150000</v>
      </c>
      <c r="AK73" s="203"/>
      <c r="AL73" s="197"/>
      <c r="AM73" s="212" t="s">
        <v>6701</v>
      </c>
      <c r="AN73" s="213"/>
      <c r="AO73" s="30" t="str">
        <f t="shared" si="31"/>
        <v>2117</v>
      </c>
      <c r="AP73" s="214">
        <v>21</v>
      </c>
      <c r="AQ73" s="215" t="s">
        <v>6702</v>
      </c>
      <c r="AR73" s="216" t="str">
        <f t="shared" si="15"/>
        <v>2117</v>
      </c>
      <c r="AS73" s="4" t="s">
        <v>6390</v>
      </c>
      <c r="AT73" s="24" t="s">
        <v>6390</v>
      </c>
      <c r="AU73" s="396">
        <f>AG73+X73</f>
        <v>150000</v>
      </c>
      <c r="AV73" s="217"/>
      <c r="AW73" s="218"/>
      <c r="AX73" s="219"/>
      <c r="AY73" s="220">
        <f aca="true" t="shared" si="37" ref="AY73:AY80">AH73-AF73</f>
        <v>-150000</v>
      </c>
    </row>
    <row r="74" spans="1:51" s="243" customFormat="1" ht="26.25" customHeight="1" outlineLevel="2">
      <c r="A74" s="229"/>
      <c r="B74" s="422" t="s">
        <v>6375</v>
      </c>
      <c r="C74" s="250">
        <v>14</v>
      </c>
      <c r="D74" s="230" t="s">
        <v>6337</v>
      </c>
      <c r="E74" s="251" t="s">
        <v>6376</v>
      </c>
      <c r="F74" s="188" t="s">
        <v>6698</v>
      </c>
      <c r="G74" s="253"/>
      <c r="H74" s="283" t="s">
        <v>6703</v>
      </c>
      <c r="I74" s="141"/>
      <c r="J74" s="256"/>
      <c r="K74" s="257"/>
      <c r="L74" s="258"/>
      <c r="M74" s="194">
        <f t="shared" si="33"/>
        <v>0</v>
      </c>
      <c r="N74" s="247"/>
      <c r="O74" s="260"/>
      <c r="P74" s="234"/>
      <c r="Q74" s="261"/>
      <c r="R74" s="234"/>
      <c r="S74" s="150"/>
      <c r="T74" s="284"/>
      <c r="U74" s="264"/>
      <c r="V74" s="264"/>
      <c r="W74" s="244">
        <f t="shared" si="34"/>
        <v>0</v>
      </c>
      <c r="X74" s="266">
        <f>SUM(Y74:AC74)</f>
        <v>0</v>
      </c>
      <c r="Y74" s="238"/>
      <c r="Z74" s="267"/>
      <c r="AA74" s="267"/>
      <c r="AB74" s="267"/>
      <c r="AC74" s="268"/>
      <c r="AD74" s="269">
        <f t="shared" si="35"/>
        <v>0</v>
      </c>
      <c r="AE74" s="233">
        <f t="shared" si="36"/>
        <v>0</v>
      </c>
      <c r="AF74" s="234">
        <v>400000</v>
      </c>
      <c r="AG74" s="270">
        <v>0</v>
      </c>
      <c r="AH74" s="235"/>
      <c r="AI74" s="236"/>
      <c r="AJ74" s="237"/>
      <c r="AK74" s="238"/>
      <c r="AL74" s="234"/>
      <c r="AM74" s="240" t="s">
        <v>6701</v>
      </c>
      <c r="AN74" s="405"/>
      <c r="AO74" s="241">
        <f t="shared" si="31"/>
      </c>
      <c r="AP74" s="272"/>
      <c r="AQ74" s="273"/>
      <c r="AR74" s="242">
        <f t="shared" si="15"/>
      </c>
      <c r="AS74" s="230" t="s">
        <v>6337</v>
      </c>
      <c r="AT74" s="243" t="s">
        <v>6337</v>
      </c>
      <c r="AU74" s="244">
        <f>AG74+X74</f>
        <v>0</v>
      </c>
      <c r="AV74" s="245"/>
      <c r="AW74" s="246"/>
      <c r="AX74" s="247"/>
      <c r="AY74" s="248">
        <f t="shared" si="37"/>
        <v>-400000</v>
      </c>
    </row>
    <row r="75" spans="1:51" s="243" customFormat="1" ht="26.25" customHeight="1" outlineLevel="2">
      <c r="A75" s="229"/>
      <c r="B75" s="422" t="s">
        <v>6375</v>
      </c>
      <c r="C75" s="250">
        <v>14</v>
      </c>
      <c r="D75" s="230" t="s">
        <v>6337</v>
      </c>
      <c r="E75" s="251" t="s">
        <v>6383</v>
      </c>
      <c r="F75" s="188" t="s">
        <v>6698</v>
      </c>
      <c r="G75" s="253"/>
      <c r="H75" s="283" t="s">
        <v>6704</v>
      </c>
      <c r="I75" s="255"/>
      <c r="J75" s="256"/>
      <c r="K75" s="257">
        <f>IF(L75="","","～")</f>
      </c>
      <c r="L75" s="258"/>
      <c r="M75" s="259">
        <f t="shared" si="33"/>
        <v>0</v>
      </c>
      <c r="N75" s="247"/>
      <c r="O75" s="260"/>
      <c r="P75" s="234"/>
      <c r="Q75" s="261"/>
      <c r="R75" s="234"/>
      <c r="S75" s="262"/>
      <c r="T75" s="491">
        <f>+L75+14</f>
        <v>14</v>
      </c>
      <c r="U75" s="264"/>
      <c r="V75" s="264"/>
      <c r="W75" s="265">
        <f t="shared" si="34"/>
        <v>0</v>
      </c>
      <c r="X75" s="266">
        <f>SUM(Y75:AC75)+AD75</f>
        <v>0</v>
      </c>
      <c r="Y75" s="238"/>
      <c r="Z75" s="267"/>
      <c r="AA75" s="267"/>
      <c r="AB75" s="267"/>
      <c r="AC75" s="268"/>
      <c r="AD75" s="269">
        <f t="shared" si="35"/>
        <v>0</v>
      </c>
      <c r="AE75" s="233">
        <f t="shared" si="36"/>
        <v>0</v>
      </c>
      <c r="AF75" s="234">
        <v>150000</v>
      </c>
      <c r="AG75" s="270">
        <v>400000</v>
      </c>
      <c r="AH75" s="235"/>
      <c r="AI75" s="236"/>
      <c r="AJ75" s="237"/>
      <c r="AK75" s="238"/>
      <c r="AL75" s="234"/>
      <c r="AM75" s="240" t="s">
        <v>6701</v>
      </c>
      <c r="AN75" s="405" t="s">
        <v>6694</v>
      </c>
      <c r="AO75" s="241">
        <f t="shared" si="31"/>
      </c>
      <c r="AP75" s="272"/>
      <c r="AQ75" s="273"/>
      <c r="AR75" s="242">
        <f t="shared" si="15"/>
      </c>
      <c r="AS75" s="230" t="s">
        <v>6337</v>
      </c>
      <c r="AT75" s="243" t="s">
        <v>6392</v>
      </c>
      <c r="AU75" s="265">
        <f>AG75+X75-AD75</f>
        <v>400000</v>
      </c>
      <c r="AV75" s="245"/>
      <c r="AW75" s="246"/>
      <c r="AX75" s="247"/>
      <c r="AY75" s="248">
        <f t="shared" si="37"/>
        <v>-150000</v>
      </c>
    </row>
    <row r="76" spans="1:51" ht="26.25" customHeight="1" outlineLevel="2">
      <c r="A76" s="229"/>
      <c r="B76" s="274" t="s">
        <v>6375</v>
      </c>
      <c r="C76" s="222">
        <v>14</v>
      </c>
      <c r="D76" s="4">
        <v>2316</v>
      </c>
      <c r="E76" s="187" t="s">
        <v>6677</v>
      </c>
      <c r="F76" s="188" t="s">
        <v>6698</v>
      </c>
      <c r="G76" s="189">
        <v>52</v>
      </c>
      <c r="H76" s="223" t="s">
        <v>6705</v>
      </c>
      <c r="I76" s="141">
        <v>47</v>
      </c>
      <c r="J76" s="224">
        <v>43590</v>
      </c>
      <c r="K76" s="192" t="str">
        <f>IF(L76="","","～")</f>
        <v>～</v>
      </c>
      <c r="L76" s="193">
        <v>43807</v>
      </c>
      <c r="M76" s="194">
        <f>N76+O76</f>
        <v>800000</v>
      </c>
      <c r="N76" s="195"/>
      <c r="O76" s="231">
        <v>800000</v>
      </c>
      <c r="P76" s="197"/>
      <c r="Q76" s="198"/>
      <c r="R76" s="197"/>
      <c r="S76" s="150">
        <v>800000</v>
      </c>
      <c r="T76" s="226" t="s">
        <v>6598</v>
      </c>
      <c r="U76" s="200"/>
      <c r="V76" s="200"/>
      <c r="W76" s="396">
        <f>M76+X76-AD76</f>
        <v>800000</v>
      </c>
      <c r="X76" s="202">
        <f>SUM(Y76:AC76)+AD76</f>
        <v>800000</v>
      </c>
      <c r="Y76" s="203"/>
      <c r="Z76" s="204"/>
      <c r="AA76" s="204"/>
      <c r="AB76" s="204"/>
      <c r="AC76" s="205"/>
      <c r="AD76" s="206">
        <f>+O76</f>
        <v>800000</v>
      </c>
      <c r="AE76" s="207">
        <f>SUM(Y76:AD76)</f>
        <v>800000</v>
      </c>
      <c r="AF76" s="197">
        <v>700000</v>
      </c>
      <c r="AG76" s="208">
        <v>800000</v>
      </c>
      <c r="AH76" s="209">
        <v>600000</v>
      </c>
      <c r="AI76" s="210"/>
      <c r="AJ76" s="211">
        <v>600000</v>
      </c>
      <c r="AK76" s="203"/>
      <c r="AL76" s="197"/>
      <c r="AM76" s="212" t="s">
        <v>6701</v>
      </c>
      <c r="AN76" s="227" t="s">
        <v>6610</v>
      </c>
      <c r="AO76" s="30" t="str">
        <f t="shared" si="31"/>
        <v>2316</v>
      </c>
      <c r="AP76" s="214">
        <v>23</v>
      </c>
      <c r="AQ76" s="215" t="s">
        <v>6690</v>
      </c>
      <c r="AR76" s="216" t="str">
        <f t="shared" si="15"/>
        <v>2316</v>
      </c>
      <c r="AS76" s="4" t="s">
        <v>6393</v>
      </c>
      <c r="AT76" s="24" t="s">
        <v>6394</v>
      </c>
      <c r="AU76" s="396">
        <f>AG76+X76</f>
        <v>1600000</v>
      </c>
      <c r="AV76" s="217"/>
      <c r="AW76" s="218"/>
      <c r="AX76" s="219"/>
      <c r="AY76" s="220">
        <f>AH76-AF76</f>
        <v>-100000</v>
      </c>
    </row>
    <row r="77" spans="1:51" s="243" customFormat="1" ht="26.25" customHeight="1" outlineLevel="2">
      <c r="A77" s="229"/>
      <c r="B77" s="422" t="s">
        <v>6375</v>
      </c>
      <c r="C77" s="250">
        <v>14</v>
      </c>
      <c r="D77" s="230" t="s">
        <v>6337</v>
      </c>
      <c r="E77" s="251" t="s">
        <v>6677</v>
      </c>
      <c r="F77" s="188" t="s">
        <v>6698</v>
      </c>
      <c r="G77" s="253"/>
      <c r="H77" s="438" t="s">
        <v>6706</v>
      </c>
      <c r="I77" s="255"/>
      <c r="J77" s="256"/>
      <c r="K77" s="257">
        <f>IF(L77="","","～")</f>
      </c>
      <c r="L77" s="258"/>
      <c r="M77" s="259">
        <f t="shared" si="33"/>
        <v>0</v>
      </c>
      <c r="N77" s="247"/>
      <c r="O77" s="260"/>
      <c r="P77" s="234"/>
      <c r="Q77" s="261"/>
      <c r="R77" s="234"/>
      <c r="S77" s="262"/>
      <c r="T77" s="492">
        <f>+L77+14</f>
        <v>14</v>
      </c>
      <c r="U77" s="264"/>
      <c r="V77" s="264"/>
      <c r="W77" s="244">
        <f t="shared" si="34"/>
        <v>0</v>
      </c>
      <c r="X77" s="493"/>
      <c r="Y77" s="238"/>
      <c r="Z77" s="267"/>
      <c r="AA77" s="267"/>
      <c r="AB77" s="267"/>
      <c r="AC77" s="268"/>
      <c r="AD77" s="269">
        <f t="shared" si="35"/>
        <v>0</v>
      </c>
      <c r="AE77" s="233">
        <f t="shared" si="36"/>
        <v>0</v>
      </c>
      <c r="AF77" s="234">
        <v>0</v>
      </c>
      <c r="AG77" s="270">
        <v>100000</v>
      </c>
      <c r="AH77" s="440"/>
      <c r="AI77" s="236"/>
      <c r="AJ77" s="237">
        <v>0</v>
      </c>
      <c r="AK77" s="238"/>
      <c r="AL77" s="234"/>
      <c r="AM77" s="240"/>
      <c r="AN77" s="405" t="s">
        <v>6692</v>
      </c>
      <c r="AO77" s="241">
        <f t="shared" si="31"/>
      </c>
      <c r="AP77" s="272"/>
      <c r="AQ77" s="273"/>
      <c r="AR77" s="242">
        <f t="shared" si="15"/>
      </c>
      <c r="AS77" s="230" t="s">
        <v>6337</v>
      </c>
      <c r="AT77" s="243" t="s">
        <v>6388</v>
      </c>
      <c r="AU77" s="244">
        <f>AG77+X77</f>
        <v>100000</v>
      </c>
      <c r="AV77" s="245"/>
      <c r="AW77" s="246"/>
      <c r="AX77" s="247"/>
      <c r="AY77" s="248">
        <f t="shared" si="37"/>
        <v>0</v>
      </c>
    </row>
    <row r="78" spans="1:51" s="243" customFormat="1" ht="26.25" customHeight="1" outlineLevel="2">
      <c r="A78" s="229"/>
      <c r="B78" s="282"/>
      <c r="C78" s="250">
        <v>14</v>
      </c>
      <c r="D78" s="230" t="s">
        <v>6337</v>
      </c>
      <c r="E78" s="251"/>
      <c r="F78" s="188" t="s">
        <v>6698</v>
      </c>
      <c r="G78" s="253"/>
      <c r="H78" s="283"/>
      <c r="I78" s="141"/>
      <c r="J78" s="256"/>
      <c r="K78" s="257"/>
      <c r="L78" s="258"/>
      <c r="M78" s="194">
        <f t="shared" si="33"/>
        <v>0</v>
      </c>
      <c r="N78" s="247"/>
      <c r="O78" s="260"/>
      <c r="P78" s="234"/>
      <c r="Q78" s="261"/>
      <c r="R78" s="234"/>
      <c r="S78" s="150"/>
      <c r="T78" s="284"/>
      <c r="U78" s="264"/>
      <c r="V78" s="264"/>
      <c r="W78" s="244">
        <f t="shared" si="34"/>
        <v>0</v>
      </c>
      <c r="X78" s="266"/>
      <c r="Y78" s="238"/>
      <c r="Z78" s="267"/>
      <c r="AA78" s="267"/>
      <c r="AB78" s="267"/>
      <c r="AC78" s="268"/>
      <c r="AD78" s="269">
        <f t="shared" si="35"/>
        <v>0</v>
      </c>
      <c r="AE78" s="233">
        <f t="shared" si="36"/>
        <v>0</v>
      </c>
      <c r="AF78" s="234">
        <v>850000</v>
      </c>
      <c r="AG78" s="270">
        <v>0</v>
      </c>
      <c r="AH78" s="235"/>
      <c r="AI78" s="236"/>
      <c r="AJ78" s="237">
        <v>0</v>
      </c>
      <c r="AK78" s="238"/>
      <c r="AL78" s="239"/>
      <c r="AM78" s="240" t="s">
        <v>6613</v>
      </c>
      <c r="AN78" s="405"/>
      <c r="AO78" s="241">
        <f t="shared" si="31"/>
      </c>
      <c r="AP78" s="272"/>
      <c r="AQ78" s="273"/>
      <c r="AR78" s="242">
        <f t="shared" si="15"/>
      </c>
      <c r="AS78" s="230" t="s">
        <v>6337</v>
      </c>
      <c r="AT78" s="243" t="s">
        <v>6337</v>
      </c>
      <c r="AU78" s="244"/>
      <c r="AV78" s="245"/>
      <c r="AW78" s="246"/>
      <c r="AX78" s="247"/>
      <c r="AY78" s="248">
        <f t="shared" si="37"/>
        <v>-850000</v>
      </c>
    </row>
    <row r="79" spans="1:51" s="243" customFormat="1" ht="26.25" customHeight="1" outlineLevel="2">
      <c r="A79" s="229"/>
      <c r="B79" s="282"/>
      <c r="C79" s="250">
        <v>14</v>
      </c>
      <c r="D79" s="230" t="s">
        <v>6337</v>
      </c>
      <c r="E79" s="251"/>
      <c r="F79" s="188" t="s">
        <v>6698</v>
      </c>
      <c r="G79" s="253"/>
      <c r="H79" s="283"/>
      <c r="I79" s="141"/>
      <c r="J79" s="256"/>
      <c r="K79" s="257"/>
      <c r="L79" s="258"/>
      <c r="M79" s="194">
        <f t="shared" si="33"/>
        <v>0</v>
      </c>
      <c r="N79" s="247"/>
      <c r="O79" s="260"/>
      <c r="P79" s="234"/>
      <c r="Q79" s="261"/>
      <c r="R79" s="234"/>
      <c r="S79" s="150"/>
      <c r="T79" s="284"/>
      <c r="U79" s="264"/>
      <c r="V79" s="264"/>
      <c r="W79" s="244">
        <f t="shared" si="34"/>
        <v>0</v>
      </c>
      <c r="X79" s="266"/>
      <c r="Y79" s="238"/>
      <c r="Z79" s="267"/>
      <c r="AA79" s="267"/>
      <c r="AB79" s="267"/>
      <c r="AC79" s="268"/>
      <c r="AD79" s="269">
        <f t="shared" si="35"/>
        <v>0</v>
      </c>
      <c r="AE79" s="233">
        <f t="shared" si="36"/>
        <v>0</v>
      </c>
      <c r="AF79" s="234">
        <v>850000</v>
      </c>
      <c r="AG79" s="270">
        <v>0</v>
      </c>
      <c r="AH79" s="235"/>
      <c r="AI79" s="236"/>
      <c r="AJ79" s="237">
        <v>0</v>
      </c>
      <c r="AK79" s="238"/>
      <c r="AL79" s="239"/>
      <c r="AM79" s="240" t="s">
        <v>6613</v>
      </c>
      <c r="AN79" s="405"/>
      <c r="AO79" s="241">
        <f t="shared" si="31"/>
      </c>
      <c r="AP79" s="272"/>
      <c r="AQ79" s="273"/>
      <c r="AR79" s="242">
        <f t="shared" si="15"/>
      </c>
      <c r="AS79" s="230" t="s">
        <v>6337</v>
      </c>
      <c r="AT79" s="243" t="s">
        <v>6337</v>
      </c>
      <c r="AU79" s="244"/>
      <c r="AV79" s="245"/>
      <c r="AW79" s="246"/>
      <c r="AX79" s="247"/>
      <c r="AY79" s="248">
        <f t="shared" si="37"/>
        <v>-850000</v>
      </c>
    </row>
    <row r="80" spans="1:51" s="243" customFormat="1" ht="26.25" customHeight="1" outlineLevel="2" thickBot="1">
      <c r="A80" s="229"/>
      <c r="B80" s="494" t="s">
        <v>6584</v>
      </c>
      <c r="C80" s="250">
        <v>14</v>
      </c>
      <c r="D80" s="230">
        <v>1743</v>
      </c>
      <c r="E80" s="251" t="s">
        <v>6617</v>
      </c>
      <c r="F80" s="188" t="s">
        <v>6698</v>
      </c>
      <c r="G80" s="253"/>
      <c r="H80" s="283" t="s">
        <v>6707</v>
      </c>
      <c r="I80" s="141"/>
      <c r="J80" s="256"/>
      <c r="K80" s="257"/>
      <c r="L80" s="258"/>
      <c r="M80" s="194">
        <f t="shared" si="33"/>
        <v>0</v>
      </c>
      <c r="N80" s="247"/>
      <c r="O80" s="260"/>
      <c r="P80" s="234"/>
      <c r="Q80" s="261"/>
      <c r="R80" s="234"/>
      <c r="S80" s="150"/>
      <c r="T80" s="284">
        <v>43200</v>
      </c>
      <c r="U80" s="264"/>
      <c r="V80" s="264"/>
      <c r="W80" s="265">
        <f t="shared" si="34"/>
        <v>0</v>
      </c>
      <c r="X80" s="493">
        <f>SUM(Y80:AD80)</f>
        <v>0</v>
      </c>
      <c r="Y80" s="238"/>
      <c r="Z80" s="267"/>
      <c r="AA80" s="267"/>
      <c r="AB80" s="267"/>
      <c r="AC80" s="268"/>
      <c r="AD80" s="269">
        <f t="shared" si="35"/>
        <v>0</v>
      </c>
      <c r="AE80" s="233">
        <f t="shared" si="36"/>
        <v>0</v>
      </c>
      <c r="AF80" s="234">
        <v>124000</v>
      </c>
      <c r="AG80" s="270">
        <v>0</v>
      </c>
      <c r="AH80" s="235"/>
      <c r="AI80" s="236"/>
      <c r="AJ80" s="237">
        <v>0</v>
      </c>
      <c r="AK80" s="238"/>
      <c r="AL80" s="234"/>
      <c r="AM80" s="240"/>
      <c r="AN80" s="405"/>
      <c r="AO80" s="241" t="str">
        <f t="shared" si="31"/>
        <v>1743</v>
      </c>
      <c r="AP80" s="272">
        <v>17</v>
      </c>
      <c r="AQ80" s="273" t="s">
        <v>6708</v>
      </c>
      <c r="AR80" s="242" t="str">
        <f t="shared" si="15"/>
        <v>1743</v>
      </c>
      <c r="AS80" s="230" t="s">
        <v>6395</v>
      </c>
      <c r="AT80" s="243" t="s">
        <v>6397</v>
      </c>
      <c r="AU80" s="265">
        <f>AG80+X80</f>
        <v>0</v>
      </c>
      <c r="AV80" s="245"/>
      <c r="AW80" s="246"/>
      <c r="AX80" s="247"/>
      <c r="AY80" s="248">
        <f t="shared" si="37"/>
        <v>-124000</v>
      </c>
    </row>
    <row r="81" spans="1:51" ht="21" customHeight="1" outlineLevel="1" thickBot="1">
      <c r="A81" s="321"/>
      <c r="B81" s="322"/>
      <c r="C81" s="323">
        <v>14</v>
      </c>
      <c r="D81" s="4" t="s">
        <v>6337</v>
      </c>
      <c r="E81" s="324"/>
      <c r="F81" s="325" t="s">
        <v>6709</v>
      </c>
      <c r="G81" s="326"/>
      <c r="H81" s="410"/>
      <c r="I81" s="328"/>
      <c r="J81" s="329"/>
      <c r="K81" s="330"/>
      <c r="L81" s="331"/>
      <c r="M81" s="332">
        <f>SUBTOTAL(9,M73:M80)</f>
        <v>950000</v>
      </c>
      <c r="N81" s="333">
        <f>SUBTOTAL(9,N73:N80)</f>
        <v>150000</v>
      </c>
      <c r="O81" s="334">
        <f>SUBTOTAL(9,O74:O80)</f>
        <v>800000</v>
      </c>
      <c r="P81" s="335"/>
      <c r="Q81" s="336"/>
      <c r="R81" s="335"/>
      <c r="S81" s="337">
        <f>SUBTOTAL(9,S73:S80)</f>
        <v>1000000</v>
      </c>
      <c r="T81" s="338"/>
      <c r="U81" s="339"/>
      <c r="V81" s="339"/>
      <c r="W81" s="340">
        <f aca="true" t="shared" si="38" ref="W81:AF81">SUBTOTAL(9,W73:W80)</f>
        <v>950000</v>
      </c>
      <c r="X81" s="341">
        <f t="shared" si="38"/>
        <v>800000</v>
      </c>
      <c r="Y81" s="342">
        <f t="shared" si="38"/>
        <v>0</v>
      </c>
      <c r="Z81" s="343">
        <f t="shared" si="38"/>
        <v>0</v>
      </c>
      <c r="AA81" s="343">
        <f t="shared" si="38"/>
        <v>0</v>
      </c>
      <c r="AB81" s="343">
        <f t="shared" si="38"/>
        <v>0</v>
      </c>
      <c r="AC81" s="344">
        <f t="shared" si="38"/>
        <v>0</v>
      </c>
      <c r="AD81" s="345">
        <f t="shared" si="38"/>
        <v>800000</v>
      </c>
      <c r="AE81" s="346">
        <f t="shared" si="38"/>
        <v>800000</v>
      </c>
      <c r="AF81" s="335">
        <f t="shared" si="38"/>
        <v>3374000</v>
      </c>
      <c r="AG81" s="347">
        <v>1450000</v>
      </c>
      <c r="AH81" s="348">
        <v>750000</v>
      </c>
      <c r="AI81" s="349">
        <v>0</v>
      </c>
      <c r="AJ81" s="350">
        <f>SUBTOTAL(9,AJ73:AJ80)</f>
        <v>750000</v>
      </c>
      <c r="AK81" s="351">
        <f>SUBTOTAL(9,AK74:AK80)</f>
        <v>0</v>
      </c>
      <c r="AL81" s="335">
        <f>SUBTOTAL(9,AL74:AL80)</f>
        <v>0</v>
      </c>
      <c r="AM81" s="352"/>
      <c r="AN81" s="495">
        <f>M47+M65+M72+M81</f>
        <v>12230000</v>
      </c>
      <c r="AO81" s="30">
        <f t="shared" si="31"/>
      </c>
      <c r="AP81" s="354"/>
      <c r="AQ81" s="355"/>
      <c r="AR81" s="216">
        <f t="shared" si="15"/>
      </c>
      <c r="AS81" s="4" t="s">
        <v>6337</v>
      </c>
      <c r="AT81" s="24" t="s">
        <v>6337</v>
      </c>
      <c r="AU81" s="356">
        <f>SUBTOTAL(9,AU73:AU80)</f>
        <v>2250000</v>
      </c>
      <c r="AV81" s="357"/>
      <c r="AW81" s="358">
        <f>SUBTOTAL(9,AW73:AW80)</f>
        <v>0</v>
      </c>
      <c r="AX81" s="359"/>
      <c r="AY81" s="360">
        <f>SUBTOTAL(9,AY73:AY80)</f>
        <v>-2624000</v>
      </c>
    </row>
    <row r="82" spans="1:51" ht="31.5" customHeight="1" outlineLevel="2" thickBot="1">
      <c r="A82" s="361"/>
      <c r="B82" s="429" t="s">
        <v>6657</v>
      </c>
      <c r="C82" s="363">
        <v>21</v>
      </c>
      <c r="D82" s="4">
        <v>2121</v>
      </c>
      <c r="E82" s="364" t="s">
        <v>6376</v>
      </c>
      <c r="F82" s="365" t="s">
        <v>6710</v>
      </c>
      <c r="G82" s="366"/>
      <c r="H82" s="414" t="s">
        <v>6711</v>
      </c>
      <c r="I82" s="415">
        <v>1</v>
      </c>
      <c r="J82" s="416">
        <v>43561</v>
      </c>
      <c r="K82" s="430" t="str">
        <f>IF(L82="","","～")</f>
        <v>～</v>
      </c>
      <c r="L82" s="417">
        <v>43809</v>
      </c>
      <c r="M82" s="194">
        <f>N82+O82</f>
        <v>1100000</v>
      </c>
      <c r="N82" s="369"/>
      <c r="O82" s="418">
        <v>1100000</v>
      </c>
      <c r="P82" s="371"/>
      <c r="Q82" s="372"/>
      <c r="R82" s="371"/>
      <c r="S82" s="150">
        <v>1100000</v>
      </c>
      <c r="T82" s="419" t="s">
        <v>6598</v>
      </c>
      <c r="U82" s="374"/>
      <c r="V82" s="374"/>
      <c r="W82" s="375">
        <f>M82+X82-AD82</f>
        <v>2300000</v>
      </c>
      <c r="X82" s="376">
        <f>SUM(Y82:AC82)+AD82</f>
        <v>2300000</v>
      </c>
      <c r="Y82" s="377">
        <v>1200000</v>
      </c>
      <c r="Z82" s="378"/>
      <c r="AA82" s="378"/>
      <c r="AB82" s="378"/>
      <c r="AC82" s="379"/>
      <c r="AD82" s="420">
        <f t="shared" si="35"/>
        <v>1100000</v>
      </c>
      <c r="AE82" s="380">
        <f>SUM(Y82:AD82)</f>
        <v>2300000</v>
      </c>
      <c r="AF82" s="371">
        <v>54000</v>
      </c>
      <c r="AG82" s="381">
        <v>1100000</v>
      </c>
      <c r="AH82" s="382"/>
      <c r="AI82" s="383">
        <v>1100000</v>
      </c>
      <c r="AJ82" s="384">
        <v>100000</v>
      </c>
      <c r="AK82" s="377"/>
      <c r="AL82" s="371"/>
      <c r="AM82" s="421"/>
      <c r="AN82" s="227" t="s">
        <v>6650</v>
      </c>
      <c r="AO82" s="30" t="str">
        <f t="shared" si="31"/>
        <v>2121</v>
      </c>
      <c r="AP82" s="387">
        <v>21</v>
      </c>
      <c r="AQ82" s="388" t="s">
        <v>6600</v>
      </c>
      <c r="AR82" s="216" t="str">
        <f t="shared" si="15"/>
        <v>2121</v>
      </c>
      <c r="AS82" s="4" t="s">
        <v>6398</v>
      </c>
      <c r="AT82" s="24" t="s">
        <v>6398</v>
      </c>
      <c r="AU82" s="201">
        <f>AG82+X82</f>
        <v>3400000</v>
      </c>
      <c r="AV82" s="217"/>
      <c r="AW82" s="218"/>
      <c r="AX82" s="219"/>
      <c r="AY82" s="220">
        <f>AH82-AF82</f>
        <v>-54000</v>
      </c>
    </row>
    <row r="83" spans="1:51" ht="31.5" customHeight="1" outlineLevel="2" thickBot="1">
      <c r="A83" s="221"/>
      <c r="B83" s="274" t="s">
        <v>6375</v>
      </c>
      <c r="C83" s="222">
        <v>21</v>
      </c>
      <c r="D83" s="4">
        <v>2122</v>
      </c>
      <c r="E83" s="187" t="s">
        <v>6376</v>
      </c>
      <c r="F83" s="365" t="s">
        <v>6710</v>
      </c>
      <c r="G83" s="189"/>
      <c r="H83" s="190" t="s">
        <v>6712</v>
      </c>
      <c r="I83" s="141"/>
      <c r="J83" s="224" t="s">
        <v>6713</v>
      </c>
      <c r="K83" s="192" t="str">
        <f>IF(L83="","","～")</f>
        <v>～</v>
      </c>
      <c r="L83" s="193" t="s">
        <v>6714</v>
      </c>
      <c r="M83" s="194">
        <f>N83+O83</f>
        <v>0</v>
      </c>
      <c r="N83" s="195"/>
      <c r="O83" s="196"/>
      <c r="P83" s="197"/>
      <c r="Q83" s="198"/>
      <c r="R83" s="197"/>
      <c r="S83" s="150">
        <v>190000</v>
      </c>
      <c r="T83" s="491" t="e">
        <f>+L83+14</f>
        <v>#VALUE!</v>
      </c>
      <c r="U83" s="200"/>
      <c r="V83" s="200"/>
      <c r="W83" s="201">
        <f>M83+X83-AD83</f>
        <v>495000</v>
      </c>
      <c r="X83" s="202">
        <f>SUM(Y83:AC83)</f>
        <v>495000</v>
      </c>
      <c r="Y83" s="203">
        <v>495000</v>
      </c>
      <c r="Z83" s="204"/>
      <c r="AA83" s="204"/>
      <c r="AB83" s="204"/>
      <c r="AC83" s="205"/>
      <c r="AD83" s="206"/>
      <c r="AE83" s="207">
        <f>SUM(Y83:AD83)</f>
        <v>495000</v>
      </c>
      <c r="AF83" s="197">
        <v>202500</v>
      </c>
      <c r="AG83" s="208">
        <v>180000</v>
      </c>
      <c r="AH83" s="209">
        <v>180000</v>
      </c>
      <c r="AI83" s="210"/>
      <c r="AJ83" s="211">
        <v>180000</v>
      </c>
      <c r="AK83" s="203"/>
      <c r="AL83" s="197"/>
      <c r="AM83" s="212"/>
      <c r="AN83" s="213"/>
      <c r="AO83" s="30" t="str">
        <f t="shared" si="31"/>
        <v>2122</v>
      </c>
      <c r="AP83" s="214">
        <v>21</v>
      </c>
      <c r="AQ83" s="215" t="s">
        <v>6603</v>
      </c>
      <c r="AR83" s="216" t="str">
        <f t="shared" si="15"/>
        <v>2122</v>
      </c>
      <c r="AS83" s="4" t="s">
        <v>6399</v>
      </c>
      <c r="AT83" s="24" t="s">
        <v>6399</v>
      </c>
      <c r="AU83" s="201">
        <f>AG83+X83</f>
        <v>675000</v>
      </c>
      <c r="AV83" s="217"/>
      <c r="AW83" s="218"/>
      <c r="AX83" s="219"/>
      <c r="AY83" s="220">
        <f>AH83-AF83</f>
        <v>-22500</v>
      </c>
    </row>
    <row r="84" spans="1:51" s="243" customFormat="1" ht="31.5" customHeight="1" outlineLevel="2" thickBot="1">
      <c r="A84" s="229"/>
      <c r="B84" s="282"/>
      <c r="C84" s="250" t="s">
        <v>6600</v>
      </c>
      <c r="D84" s="230" t="s">
        <v>6337</v>
      </c>
      <c r="E84" s="251"/>
      <c r="F84" s="365" t="s">
        <v>6710</v>
      </c>
      <c r="G84" s="253"/>
      <c r="H84" s="283"/>
      <c r="I84" s="141"/>
      <c r="J84" s="256"/>
      <c r="K84" s="257"/>
      <c r="L84" s="258"/>
      <c r="M84" s="194">
        <f>N84+O84</f>
        <v>0</v>
      </c>
      <c r="N84" s="247"/>
      <c r="O84" s="260"/>
      <c r="P84" s="234"/>
      <c r="Q84" s="261"/>
      <c r="R84" s="234"/>
      <c r="S84" s="150">
        <v>0</v>
      </c>
      <c r="T84" s="284"/>
      <c r="U84" s="264"/>
      <c r="V84" s="264"/>
      <c r="W84" s="244">
        <f>M84+X84-AD84</f>
        <v>0</v>
      </c>
      <c r="X84" s="266"/>
      <c r="Y84" s="238"/>
      <c r="Z84" s="267"/>
      <c r="AA84" s="267"/>
      <c r="AB84" s="267"/>
      <c r="AC84" s="268"/>
      <c r="AD84" s="269"/>
      <c r="AE84" s="233">
        <f>SUM(Y84:AD84)</f>
        <v>0</v>
      </c>
      <c r="AF84" s="234">
        <v>850000</v>
      </c>
      <c r="AG84" s="270">
        <v>0</v>
      </c>
      <c r="AH84" s="235"/>
      <c r="AI84" s="236"/>
      <c r="AJ84" s="237">
        <v>0</v>
      </c>
      <c r="AK84" s="238"/>
      <c r="AL84" s="239"/>
      <c r="AM84" s="240" t="s">
        <v>6613</v>
      </c>
      <c r="AN84" s="405"/>
      <c r="AO84" s="241">
        <f t="shared" si="31"/>
      </c>
      <c r="AP84" s="272"/>
      <c r="AQ84" s="273"/>
      <c r="AR84" s="242">
        <f t="shared" si="15"/>
      </c>
      <c r="AS84" s="230" t="s">
        <v>6337</v>
      </c>
      <c r="AT84" s="243" t="s">
        <v>6337</v>
      </c>
      <c r="AU84" s="244"/>
      <c r="AV84" s="245"/>
      <c r="AW84" s="246"/>
      <c r="AX84" s="247"/>
      <c r="AY84" s="248">
        <f>AH84-AF84</f>
        <v>-850000</v>
      </c>
    </row>
    <row r="85" spans="1:51" s="243" customFormat="1" ht="31.5" customHeight="1" outlineLevel="2" thickBot="1">
      <c r="A85" s="229"/>
      <c r="B85" s="282"/>
      <c r="C85" s="250" t="s">
        <v>6600</v>
      </c>
      <c r="D85" s="230" t="s">
        <v>6337</v>
      </c>
      <c r="E85" s="251"/>
      <c r="F85" s="365" t="s">
        <v>6710</v>
      </c>
      <c r="G85" s="253"/>
      <c r="H85" s="283"/>
      <c r="I85" s="141"/>
      <c r="J85" s="256"/>
      <c r="K85" s="257"/>
      <c r="L85" s="258"/>
      <c r="M85" s="194">
        <f>N85+O85</f>
        <v>0</v>
      </c>
      <c r="N85" s="247"/>
      <c r="O85" s="260"/>
      <c r="P85" s="234"/>
      <c r="Q85" s="261"/>
      <c r="R85" s="234"/>
      <c r="S85" s="150">
        <v>0</v>
      </c>
      <c r="T85" s="284"/>
      <c r="U85" s="264"/>
      <c r="V85" s="264"/>
      <c r="W85" s="244">
        <f>M85+X85-AD85</f>
        <v>0</v>
      </c>
      <c r="X85" s="266"/>
      <c r="Y85" s="238"/>
      <c r="Z85" s="267"/>
      <c r="AA85" s="267"/>
      <c r="AB85" s="267"/>
      <c r="AC85" s="268"/>
      <c r="AD85" s="269"/>
      <c r="AE85" s="233">
        <f>SUM(Y85:AD85)</f>
        <v>0</v>
      </c>
      <c r="AF85" s="234">
        <v>850000</v>
      </c>
      <c r="AG85" s="270">
        <v>0</v>
      </c>
      <c r="AH85" s="235"/>
      <c r="AI85" s="236"/>
      <c r="AJ85" s="237">
        <v>0</v>
      </c>
      <c r="AK85" s="238"/>
      <c r="AL85" s="239"/>
      <c r="AM85" s="240" t="s">
        <v>6613</v>
      </c>
      <c r="AN85" s="405"/>
      <c r="AO85" s="241">
        <f t="shared" si="31"/>
      </c>
      <c r="AP85" s="272"/>
      <c r="AQ85" s="273"/>
      <c r="AR85" s="242">
        <f t="shared" si="15"/>
      </c>
      <c r="AS85" s="230" t="s">
        <v>6337</v>
      </c>
      <c r="AT85" s="243" t="s">
        <v>6337</v>
      </c>
      <c r="AU85" s="244"/>
      <c r="AV85" s="245"/>
      <c r="AW85" s="246"/>
      <c r="AX85" s="247"/>
      <c r="AY85" s="248">
        <f>AH85-AF85</f>
        <v>-850000</v>
      </c>
    </row>
    <row r="86" spans="1:51" ht="31.5" customHeight="1" outlineLevel="2" thickBot="1">
      <c r="A86" s="221"/>
      <c r="B86" s="274" t="s">
        <v>6375</v>
      </c>
      <c r="C86" s="222">
        <v>21</v>
      </c>
      <c r="D86" s="4">
        <v>1732</v>
      </c>
      <c r="E86" s="187" t="s">
        <v>6617</v>
      </c>
      <c r="F86" s="365" t="s">
        <v>6710</v>
      </c>
      <c r="G86" s="189"/>
      <c r="H86" s="190" t="s">
        <v>6715</v>
      </c>
      <c r="I86" s="424"/>
      <c r="J86" s="224"/>
      <c r="K86" s="192">
        <f>IF(L86="","","～")</f>
      </c>
      <c r="L86" s="193"/>
      <c r="M86" s="194">
        <f>N86+O86</f>
        <v>50000</v>
      </c>
      <c r="N86" s="195">
        <v>50000</v>
      </c>
      <c r="O86" s="196"/>
      <c r="P86" s="197"/>
      <c r="Q86" s="198"/>
      <c r="R86" s="198"/>
      <c r="S86" s="425">
        <v>0</v>
      </c>
      <c r="T86" s="199">
        <v>43200</v>
      </c>
      <c r="U86" s="496"/>
      <c r="V86" s="200"/>
      <c r="W86" s="497">
        <f>M86+X86-AD86</f>
        <v>50000</v>
      </c>
      <c r="X86" s="498"/>
      <c r="Y86" s="203"/>
      <c r="Z86" s="204"/>
      <c r="AA86" s="204"/>
      <c r="AB86" s="204"/>
      <c r="AC86" s="205"/>
      <c r="AD86" s="206"/>
      <c r="AE86" s="397">
        <f>SUM(Y86:AD86)</f>
        <v>0</v>
      </c>
      <c r="AF86" s="197">
        <v>600000</v>
      </c>
      <c r="AG86" s="208">
        <v>0</v>
      </c>
      <c r="AH86" s="398"/>
      <c r="AI86" s="399"/>
      <c r="AJ86" s="211"/>
      <c r="AK86" s="203"/>
      <c r="AL86" s="197"/>
      <c r="AM86" s="212"/>
      <c r="AN86" s="213"/>
      <c r="AO86" s="30" t="str">
        <f t="shared" si="31"/>
        <v>1732</v>
      </c>
      <c r="AP86" s="214">
        <v>17</v>
      </c>
      <c r="AQ86" s="215" t="s">
        <v>6643</v>
      </c>
      <c r="AR86" s="216" t="str">
        <f t="shared" si="15"/>
        <v>1732</v>
      </c>
      <c r="AS86" s="4" t="s">
        <v>6400</v>
      </c>
      <c r="AT86" s="24" t="s">
        <v>6337</v>
      </c>
      <c r="AU86" s="497"/>
      <c r="AV86" s="217"/>
      <c r="AW86" s="218"/>
      <c r="AX86" s="195"/>
      <c r="AY86" s="220">
        <f>AH86-AF86</f>
        <v>-600000</v>
      </c>
    </row>
    <row r="87" spans="1:51" ht="24" customHeight="1" outlineLevel="1" thickBot="1">
      <c r="A87" s="321"/>
      <c r="B87" s="322"/>
      <c r="C87" s="323">
        <v>21</v>
      </c>
      <c r="D87" s="4" t="s">
        <v>6337</v>
      </c>
      <c r="E87" s="324"/>
      <c r="F87" s="325" t="s">
        <v>6716</v>
      </c>
      <c r="G87" s="326"/>
      <c r="H87" s="410"/>
      <c r="I87" s="328"/>
      <c r="J87" s="329"/>
      <c r="K87" s="330"/>
      <c r="L87" s="331"/>
      <c r="M87" s="332">
        <f>SUBTOTAL(9,M82:M86)</f>
        <v>1150000</v>
      </c>
      <c r="N87" s="333">
        <f>SUBTOTAL(9,N82:N86)</f>
        <v>50000</v>
      </c>
      <c r="O87" s="334">
        <f>SUBTOTAL(9,O82:O86)</f>
        <v>1100000</v>
      </c>
      <c r="P87" s="335"/>
      <c r="Q87" s="336"/>
      <c r="R87" s="335"/>
      <c r="S87" s="337">
        <f>SUBTOTAL(9,S82:S86)</f>
        <v>1290000</v>
      </c>
      <c r="T87" s="338"/>
      <c r="U87" s="339"/>
      <c r="V87" s="339"/>
      <c r="W87" s="340">
        <f aca="true" t="shared" si="39" ref="W87:AF87">SUBTOTAL(9,W82:W86)</f>
        <v>2845000</v>
      </c>
      <c r="X87" s="341">
        <f t="shared" si="39"/>
        <v>2795000</v>
      </c>
      <c r="Y87" s="342">
        <f t="shared" si="39"/>
        <v>1695000</v>
      </c>
      <c r="Z87" s="343">
        <f t="shared" si="39"/>
        <v>0</v>
      </c>
      <c r="AA87" s="343">
        <f t="shared" si="39"/>
        <v>0</v>
      </c>
      <c r="AB87" s="343">
        <f t="shared" si="39"/>
        <v>0</v>
      </c>
      <c r="AC87" s="344">
        <f t="shared" si="39"/>
        <v>0</v>
      </c>
      <c r="AD87" s="345">
        <f t="shared" si="39"/>
        <v>1100000</v>
      </c>
      <c r="AE87" s="346">
        <f t="shared" si="39"/>
        <v>2795000</v>
      </c>
      <c r="AF87" s="335">
        <f t="shared" si="39"/>
        <v>2556500</v>
      </c>
      <c r="AG87" s="347">
        <v>1280000</v>
      </c>
      <c r="AH87" s="348">
        <v>180000</v>
      </c>
      <c r="AI87" s="349">
        <v>1100000</v>
      </c>
      <c r="AJ87" s="350">
        <f>SUBTOTAL(9,AJ82:AJ86)</f>
        <v>280000</v>
      </c>
      <c r="AK87" s="351">
        <f>SUBTOTAL(9,AK82:AK86)</f>
        <v>0</v>
      </c>
      <c r="AL87" s="335">
        <f>SUBTOTAL(9,AL82:AL86)</f>
        <v>0</v>
      </c>
      <c r="AM87" s="352"/>
      <c r="AN87" s="427"/>
      <c r="AO87" s="30">
        <f t="shared" si="31"/>
      </c>
      <c r="AP87" s="354"/>
      <c r="AQ87" s="355"/>
      <c r="AR87" s="216">
        <f t="shared" si="15"/>
      </c>
      <c r="AS87" s="4" t="s">
        <v>6337</v>
      </c>
      <c r="AT87" s="24" t="s">
        <v>6337</v>
      </c>
      <c r="AU87" s="356">
        <f>SUBTOTAL(9,AU82:AU86)</f>
        <v>4075000</v>
      </c>
      <c r="AV87" s="357"/>
      <c r="AW87" s="358">
        <f>SUBTOTAL(9,AW82:AW86)</f>
        <v>0</v>
      </c>
      <c r="AX87" s="359"/>
      <c r="AY87" s="360">
        <f>SUBTOTAL(9,AY82:AY86)</f>
        <v>-2376500</v>
      </c>
    </row>
    <row r="88" spans="1:51" ht="31.5" customHeight="1" outlineLevel="2" thickBot="1">
      <c r="A88" s="221"/>
      <c r="B88" s="434" t="s">
        <v>6657</v>
      </c>
      <c r="C88" s="222">
        <v>22</v>
      </c>
      <c r="D88" s="4">
        <v>2123</v>
      </c>
      <c r="E88" s="187" t="s">
        <v>6376</v>
      </c>
      <c r="F88" s="188" t="s">
        <v>6717</v>
      </c>
      <c r="G88" s="189">
        <v>98</v>
      </c>
      <c r="H88" s="223" t="s">
        <v>6718</v>
      </c>
      <c r="I88" s="141">
        <v>11</v>
      </c>
      <c r="J88" s="224">
        <v>43648</v>
      </c>
      <c r="K88" s="192" t="str">
        <f>IF(L88="","","～")</f>
        <v>～</v>
      </c>
      <c r="L88" s="193">
        <v>43793</v>
      </c>
      <c r="M88" s="194">
        <f>N88+O88-X88+X88</f>
        <v>6000000</v>
      </c>
      <c r="N88" s="195"/>
      <c r="O88" s="231">
        <v>6000000</v>
      </c>
      <c r="P88" s="197"/>
      <c r="Q88" s="198"/>
      <c r="R88" s="197"/>
      <c r="S88" s="150">
        <v>4000000</v>
      </c>
      <c r="T88" s="419" t="s">
        <v>6598</v>
      </c>
      <c r="U88" s="200"/>
      <c r="V88" s="200"/>
      <c r="W88" s="201">
        <f>X88-AC88+N897</f>
        <v>18003000</v>
      </c>
      <c r="X88" s="202">
        <f>SUM(Y88:AB88)+AD88</f>
        <v>18715000</v>
      </c>
      <c r="Y88" s="203">
        <v>5870000</v>
      </c>
      <c r="Z88" s="204">
        <v>5730000</v>
      </c>
      <c r="AA88" s="204">
        <v>1115000</v>
      </c>
      <c r="AB88" s="276"/>
      <c r="AC88" s="499">
        <v>712000</v>
      </c>
      <c r="AD88" s="206">
        <f>+O88</f>
        <v>6000000</v>
      </c>
      <c r="AE88" s="207">
        <f>SUM(Y88:AD88)-AC88</f>
        <v>18715000</v>
      </c>
      <c r="AF88" s="197">
        <v>2300000</v>
      </c>
      <c r="AG88" s="208">
        <v>3000000</v>
      </c>
      <c r="AH88" s="209">
        <v>2300000</v>
      </c>
      <c r="AI88" s="210">
        <v>700000</v>
      </c>
      <c r="AJ88" s="211">
        <v>3000000</v>
      </c>
      <c r="AK88" s="203">
        <v>690000</v>
      </c>
      <c r="AL88" s="197"/>
      <c r="AM88" s="212" t="s">
        <v>6719</v>
      </c>
      <c r="AN88" s="227" t="s">
        <v>6720</v>
      </c>
      <c r="AO88" s="30" t="str">
        <f t="shared" si="31"/>
        <v>2123</v>
      </c>
      <c r="AP88" s="214">
        <v>21</v>
      </c>
      <c r="AQ88" s="215" t="s">
        <v>6606</v>
      </c>
      <c r="AR88" s="216" t="str">
        <f t="shared" si="15"/>
        <v>2123</v>
      </c>
      <c r="AS88" s="4" t="s">
        <v>6401</v>
      </c>
      <c r="AT88" s="24" t="s">
        <v>6401</v>
      </c>
      <c r="AU88" s="201">
        <f>X88-AC88-AD88</f>
        <v>12003000</v>
      </c>
      <c r="AV88" s="217"/>
      <c r="AW88" s="218"/>
      <c r="AX88" s="219"/>
      <c r="AY88" s="220">
        <f>AH88-AF88</f>
        <v>0</v>
      </c>
    </row>
    <row r="89" spans="1:51" ht="31.5" customHeight="1" outlineLevel="2" thickBot="1">
      <c r="A89" s="221"/>
      <c r="B89" s="274" t="s">
        <v>6375</v>
      </c>
      <c r="C89" s="222">
        <v>22</v>
      </c>
      <c r="D89" s="4">
        <v>2221</v>
      </c>
      <c r="E89" s="187" t="s">
        <v>6721</v>
      </c>
      <c r="F89" s="188" t="s">
        <v>6717</v>
      </c>
      <c r="G89" s="189">
        <v>98</v>
      </c>
      <c r="H89" s="190" t="s">
        <v>6722</v>
      </c>
      <c r="I89" s="141"/>
      <c r="J89" s="224">
        <v>43465</v>
      </c>
      <c r="K89" s="192" t="str">
        <f>IF(L89="","","～")</f>
        <v>～</v>
      </c>
      <c r="L89" s="193">
        <v>43114</v>
      </c>
      <c r="M89" s="194">
        <f aca="true" t="shared" si="40" ref="M89:M94">N89+O89</f>
        <v>6136000</v>
      </c>
      <c r="N89" s="500">
        <v>6136000</v>
      </c>
      <c r="O89" s="196"/>
      <c r="P89" s="197"/>
      <c r="Q89" s="198"/>
      <c r="R89" s="197"/>
      <c r="S89" s="150">
        <v>6136000</v>
      </c>
      <c r="T89" s="281">
        <f>+L89+14</f>
        <v>43128</v>
      </c>
      <c r="U89" s="200"/>
      <c r="V89" s="200"/>
      <c r="W89" s="201">
        <f>M89</f>
        <v>6136000</v>
      </c>
      <c r="X89" s="202">
        <f>SUM(Y89:AC89)</f>
        <v>6136000</v>
      </c>
      <c r="Y89" s="203"/>
      <c r="Z89" s="204"/>
      <c r="AA89" s="204"/>
      <c r="AB89" s="276"/>
      <c r="AC89" s="499">
        <f>+N89</f>
        <v>6136000</v>
      </c>
      <c r="AD89" s="206">
        <f>+AC89</f>
        <v>6136000</v>
      </c>
      <c r="AE89" s="207">
        <f aca="true" t="shared" si="41" ref="AE89:AE94">SUM(Y89:AD89)</f>
        <v>12272000</v>
      </c>
      <c r="AF89" s="197"/>
      <c r="AG89" s="208">
        <v>4752000</v>
      </c>
      <c r="AH89" s="501">
        <v>3942000</v>
      </c>
      <c r="AI89" s="210"/>
      <c r="AJ89" s="211"/>
      <c r="AK89" s="203">
        <v>690000</v>
      </c>
      <c r="AL89" s="197"/>
      <c r="AM89" s="212" t="s">
        <v>6723</v>
      </c>
      <c r="AN89" s="213" t="s">
        <v>6724</v>
      </c>
      <c r="AO89" s="30" t="str">
        <f t="shared" si="31"/>
        <v>2221</v>
      </c>
      <c r="AP89" s="214">
        <v>22</v>
      </c>
      <c r="AQ89" s="215" t="s">
        <v>6600</v>
      </c>
      <c r="AR89" s="216" t="str">
        <f t="shared" si="15"/>
        <v>2221</v>
      </c>
      <c r="AS89" s="4" t="s">
        <v>6402</v>
      </c>
      <c r="AT89" s="24" t="s">
        <v>6402</v>
      </c>
      <c r="AU89" s="201">
        <f>AG89+X89</f>
        <v>10888000</v>
      </c>
      <c r="AV89" s="217"/>
      <c r="AW89" s="218"/>
      <c r="AX89" s="219"/>
      <c r="AY89" s="220">
        <f>AH90-AF89</f>
        <v>0</v>
      </c>
    </row>
    <row r="90" spans="1:51" s="243" customFormat="1" ht="31.5" customHeight="1" outlineLevel="2">
      <c r="A90" s="221"/>
      <c r="B90" s="422" t="s">
        <v>6375</v>
      </c>
      <c r="C90" s="250">
        <v>22</v>
      </c>
      <c r="D90" s="230" t="s">
        <v>6337</v>
      </c>
      <c r="E90" s="251" t="s">
        <v>6725</v>
      </c>
      <c r="F90" s="188" t="s">
        <v>6717</v>
      </c>
      <c r="G90" s="253"/>
      <c r="H90" s="438" t="s">
        <v>6726</v>
      </c>
      <c r="I90" s="141"/>
      <c r="J90" s="256"/>
      <c r="K90" s="257">
        <f>IF(L90="","","～")</f>
      </c>
      <c r="L90" s="258"/>
      <c r="M90" s="194">
        <f t="shared" si="40"/>
        <v>0</v>
      </c>
      <c r="N90" s="247"/>
      <c r="O90" s="260"/>
      <c r="P90" s="234"/>
      <c r="Q90" s="261"/>
      <c r="R90" s="234"/>
      <c r="S90" s="150"/>
      <c r="T90" s="502"/>
      <c r="U90" s="503"/>
      <c r="V90" s="264"/>
      <c r="W90" s="265">
        <f>M90+X90-AD90</f>
        <v>0</v>
      </c>
      <c r="X90" s="493"/>
      <c r="Y90" s="238"/>
      <c r="Z90" s="267"/>
      <c r="AA90" s="267"/>
      <c r="AB90" s="267"/>
      <c r="AC90" s="268"/>
      <c r="AD90" s="269"/>
      <c r="AE90" s="233">
        <f t="shared" si="41"/>
        <v>0</v>
      </c>
      <c r="AF90" s="234">
        <v>0</v>
      </c>
      <c r="AG90" s="270">
        <v>0</v>
      </c>
      <c r="AH90" s="235"/>
      <c r="AI90" s="236"/>
      <c r="AJ90" s="237">
        <v>0</v>
      </c>
      <c r="AK90" s="238">
        <v>250000</v>
      </c>
      <c r="AL90" s="234"/>
      <c r="AM90" s="240"/>
      <c r="AN90" s="405" t="s">
        <v>6692</v>
      </c>
      <c r="AO90" s="241">
        <f t="shared" si="31"/>
      </c>
      <c r="AP90" s="272"/>
      <c r="AQ90" s="273"/>
      <c r="AR90" s="242">
        <f t="shared" si="15"/>
      </c>
      <c r="AS90" s="230" t="s">
        <v>6337</v>
      </c>
      <c r="AT90" s="243" t="s">
        <v>6337</v>
      </c>
      <c r="AU90" s="265"/>
      <c r="AV90" s="245"/>
      <c r="AW90" s="246"/>
      <c r="AX90" s="247"/>
      <c r="AY90" s="248">
        <f>AH90-AF90</f>
        <v>0</v>
      </c>
    </row>
    <row r="91" spans="1:51" s="243" customFormat="1" ht="31.5" customHeight="1" outlineLevel="2">
      <c r="A91" s="229"/>
      <c r="B91" s="422" t="s">
        <v>6375</v>
      </c>
      <c r="C91" s="250">
        <v>22</v>
      </c>
      <c r="D91" s="230" t="s">
        <v>6337</v>
      </c>
      <c r="E91" s="251" t="s">
        <v>6677</v>
      </c>
      <c r="F91" s="188" t="s">
        <v>6717</v>
      </c>
      <c r="G91" s="253"/>
      <c r="H91" s="438" t="s">
        <v>6727</v>
      </c>
      <c r="I91" s="141"/>
      <c r="J91" s="256"/>
      <c r="K91" s="257"/>
      <c r="L91" s="258"/>
      <c r="M91" s="194">
        <f t="shared" si="40"/>
        <v>0</v>
      </c>
      <c r="N91" s="247"/>
      <c r="O91" s="260"/>
      <c r="P91" s="234"/>
      <c r="Q91" s="261"/>
      <c r="R91" s="234"/>
      <c r="S91" s="150"/>
      <c r="T91" s="502"/>
      <c r="U91" s="503"/>
      <c r="V91" s="264"/>
      <c r="W91" s="265">
        <f>M91+X91-AD91</f>
        <v>0</v>
      </c>
      <c r="X91" s="493"/>
      <c r="Y91" s="238"/>
      <c r="Z91" s="267"/>
      <c r="AA91" s="267"/>
      <c r="AB91" s="267"/>
      <c r="AC91" s="268"/>
      <c r="AD91" s="269"/>
      <c r="AE91" s="233">
        <f t="shared" si="41"/>
        <v>0</v>
      </c>
      <c r="AF91" s="234">
        <v>0</v>
      </c>
      <c r="AG91" s="270">
        <v>0</v>
      </c>
      <c r="AH91" s="235"/>
      <c r="AI91" s="236"/>
      <c r="AJ91" s="237">
        <v>0</v>
      </c>
      <c r="AK91" s="238"/>
      <c r="AL91" s="234"/>
      <c r="AM91" s="240"/>
      <c r="AN91" s="405" t="s">
        <v>6692</v>
      </c>
      <c r="AO91" s="241">
        <f t="shared" si="31"/>
      </c>
      <c r="AP91" s="272"/>
      <c r="AQ91" s="273"/>
      <c r="AR91" s="242">
        <f aca="true" t="shared" si="42" ref="AR91:AR154">AP91&amp;AQ91</f>
      </c>
      <c r="AS91" s="230" t="s">
        <v>6337</v>
      </c>
      <c r="AT91" s="243" t="s">
        <v>6337</v>
      </c>
      <c r="AU91" s="265"/>
      <c r="AV91" s="245"/>
      <c r="AW91" s="246"/>
      <c r="AX91" s="247"/>
      <c r="AY91" s="248">
        <f>AH91-AF91</f>
        <v>0</v>
      </c>
    </row>
    <row r="92" spans="1:51" s="243" customFormat="1" ht="31.5" customHeight="1" outlineLevel="2">
      <c r="A92" s="229"/>
      <c r="B92" s="282"/>
      <c r="C92" s="250" t="s">
        <v>6603</v>
      </c>
      <c r="D92" s="230" t="s">
        <v>6337</v>
      </c>
      <c r="E92" s="251"/>
      <c r="F92" s="188" t="s">
        <v>6717</v>
      </c>
      <c r="G92" s="253"/>
      <c r="H92" s="283"/>
      <c r="I92" s="141"/>
      <c r="J92" s="256"/>
      <c r="K92" s="257"/>
      <c r="L92" s="258"/>
      <c r="M92" s="194">
        <f t="shared" si="40"/>
        <v>0</v>
      </c>
      <c r="N92" s="247"/>
      <c r="O92" s="260"/>
      <c r="P92" s="234"/>
      <c r="Q92" s="261"/>
      <c r="R92" s="234"/>
      <c r="S92" s="150"/>
      <c r="T92" s="284"/>
      <c r="U92" s="264"/>
      <c r="V92" s="264"/>
      <c r="W92" s="244">
        <f>M92+X92-AD92</f>
        <v>0</v>
      </c>
      <c r="X92" s="266"/>
      <c r="Y92" s="238"/>
      <c r="Z92" s="267"/>
      <c r="AA92" s="267"/>
      <c r="AB92" s="267"/>
      <c r="AC92" s="268"/>
      <c r="AD92" s="269"/>
      <c r="AE92" s="233">
        <f t="shared" si="41"/>
        <v>0</v>
      </c>
      <c r="AF92" s="234">
        <v>850000</v>
      </c>
      <c r="AG92" s="270">
        <v>0</v>
      </c>
      <c r="AH92" s="235"/>
      <c r="AI92" s="236"/>
      <c r="AJ92" s="237">
        <v>0</v>
      </c>
      <c r="AK92" s="238"/>
      <c r="AL92" s="239"/>
      <c r="AM92" s="240" t="s">
        <v>6613</v>
      </c>
      <c r="AN92" s="405"/>
      <c r="AO92" s="241">
        <f t="shared" si="31"/>
      </c>
      <c r="AP92" s="272"/>
      <c r="AQ92" s="273"/>
      <c r="AR92" s="242">
        <f t="shared" si="42"/>
      </c>
      <c r="AS92" s="230" t="s">
        <v>6337</v>
      </c>
      <c r="AT92" s="243" t="s">
        <v>6337</v>
      </c>
      <c r="AU92" s="244"/>
      <c r="AV92" s="245"/>
      <c r="AW92" s="246"/>
      <c r="AX92" s="247"/>
      <c r="AY92" s="248">
        <f>AH92-AF92</f>
        <v>-850000</v>
      </c>
    </row>
    <row r="93" spans="1:51" s="243" customFormat="1" ht="31.5" customHeight="1" outlineLevel="2" thickBot="1">
      <c r="A93" s="229"/>
      <c r="B93" s="282"/>
      <c r="C93" s="250" t="s">
        <v>6603</v>
      </c>
      <c r="D93" s="230" t="s">
        <v>6337</v>
      </c>
      <c r="E93" s="251"/>
      <c r="F93" s="188" t="s">
        <v>6717</v>
      </c>
      <c r="G93" s="253"/>
      <c r="H93" s="283"/>
      <c r="I93" s="141"/>
      <c r="J93" s="256"/>
      <c r="K93" s="257"/>
      <c r="L93" s="258"/>
      <c r="M93" s="194">
        <f t="shared" si="40"/>
        <v>0</v>
      </c>
      <c r="N93" s="247"/>
      <c r="O93" s="260"/>
      <c r="P93" s="234"/>
      <c r="Q93" s="261"/>
      <c r="R93" s="234"/>
      <c r="S93" s="150"/>
      <c r="T93" s="284"/>
      <c r="U93" s="264"/>
      <c r="V93" s="264"/>
      <c r="W93" s="244">
        <f>M93+X93-AD93</f>
        <v>0</v>
      </c>
      <c r="X93" s="266"/>
      <c r="Y93" s="238"/>
      <c r="Z93" s="267"/>
      <c r="AA93" s="267"/>
      <c r="AB93" s="267"/>
      <c r="AC93" s="268"/>
      <c r="AD93" s="269"/>
      <c r="AE93" s="233">
        <f t="shared" si="41"/>
        <v>0</v>
      </c>
      <c r="AF93" s="234">
        <v>850000</v>
      </c>
      <c r="AG93" s="270">
        <v>0</v>
      </c>
      <c r="AH93" s="235"/>
      <c r="AI93" s="236"/>
      <c r="AJ93" s="237">
        <v>0</v>
      </c>
      <c r="AK93" s="238"/>
      <c r="AL93" s="239"/>
      <c r="AM93" s="240" t="s">
        <v>6613</v>
      </c>
      <c r="AN93" s="405"/>
      <c r="AO93" s="241">
        <f t="shared" si="31"/>
      </c>
      <c r="AP93" s="272"/>
      <c r="AQ93" s="273"/>
      <c r="AR93" s="242">
        <f t="shared" si="42"/>
      </c>
      <c r="AS93" s="230" t="s">
        <v>6337</v>
      </c>
      <c r="AT93" s="243" t="s">
        <v>6337</v>
      </c>
      <c r="AU93" s="244"/>
      <c r="AV93" s="245"/>
      <c r="AW93" s="246"/>
      <c r="AX93" s="247"/>
      <c r="AY93" s="248">
        <f>AH93-AF93</f>
        <v>-850000</v>
      </c>
    </row>
    <row r="94" spans="1:51" ht="31.5" customHeight="1" outlineLevel="2" thickBot="1">
      <c r="A94" s="221"/>
      <c r="B94" s="486" t="s">
        <v>6584</v>
      </c>
      <c r="C94" s="222">
        <v>22</v>
      </c>
      <c r="D94" s="4">
        <v>1744</v>
      </c>
      <c r="E94" s="187" t="s">
        <v>6617</v>
      </c>
      <c r="F94" s="188" t="s">
        <v>6717</v>
      </c>
      <c r="G94" s="189"/>
      <c r="H94" s="223" t="s">
        <v>6728</v>
      </c>
      <c r="I94" s="141">
        <v>28</v>
      </c>
      <c r="J94" s="224"/>
      <c r="K94" s="192">
        <f>IF(L94="","","～")</f>
      </c>
      <c r="L94" s="193"/>
      <c r="M94" s="194">
        <f t="shared" si="40"/>
        <v>900000</v>
      </c>
      <c r="N94" s="195">
        <v>300000</v>
      </c>
      <c r="O94" s="231">
        <v>600000</v>
      </c>
      <c r="P94" s="197"/>
      <c r="Q94" s="198"/>
      <c r="R94" s="197"/>
      <c r="S94" s="150">
        <v>900000</v>
      </c>
      <c r="T94" s="504" t="s">
        <v>6598</v>
      </c>
      <c r="U94" s="505"/>
      <c r="V94" s="200"/>
      <c r="W94" s="201">
        <f>M94+X94-AD94</f>
        <v>900000</v>
      </c>
      <c r="X94" s="376">
        <f>SUM(Y94:AC94)+AD94</f>
        <v>600000</v>
      </c>
      <c r="Y94" s="203"/>
      <c r="Z94" s="204"/>
      <c r="AA94" s="204"/>
      <c r="AB94" s="204"/>
      <c r="AC94" s="205"/>
      <c r="AD94" s="206">
        <f>+O94</f>
        <v>600000</v>
      </c>
      <c r="AE94" s="207">
        <f t="shared" si="41"/>
        <v>600000</v>
      </c>
      <c r="AF94" s="197">
        <v>290000</v>
      </c>
      <c r="AG94" s="208">
        <v>1100000</v>
      </c>
      <c r="AH94" s="209">
        <v>300000</v>
      </c>
      <c r="AI94" s="210"/>
      <c r="AJ94" s="211">
        <v>300000</v>
      </c>
      <c r="AK94" s="203"/>
      <c r="AL94" s="197"/>
      <c r="AM94" s="212"/>
      <c r="AN94" s="227" t="s">
        <v>6720</v>
      </c>
      <c r="AO94" s="30" t="str">
        <f t="shared" si="31"/>
        <v>1744</v>
      </c>
      <c r="AP94" s="214">
        <v>17</v>
      </c>
      <c r="AQ94" s="215" t="s">
        <v>6729</v>
      </c>
      <c r="AR94" s="216" t="str">
        <f t="shared" si="42"/>
        <v>1744</v>
      </c>
      <c r="AS94" s="4" t="s">
        <v>6403</v>
      </c>
      <c r="AT94" s="24" t="s">
        <v>6405</v>
      </c>
      <c r="AU94" s="201">
        <f>AG94+X94</f>
        <v>1700000</v>
      </c>
      <c r="AV94" s="217"/>
      <c r="AW94" s="218"/>
      <c r="AX94" s="219"/>
      <c r="AY94" s="220">
        <f>AH94-AF94</f>
        <v>10000</v>
      </c>
    </row>
    <row r="95" spans="1:51" ht="24" customHeight="1" outlineLevel="1" thickBot="1">
      <c r="A95" s="321"/>
      <c r="B95" s="322"/>
      <c r="C95" s="323">
        <v>22</v>
      </c>
      <c r="D95" s="4" t="s">
        <v>6337</v>
      </c>
      <c r="E95" s="324"/>
      <c r="F95" s="325" t="s">
        <v>6730</v>
      </c>
      <c r="G95" s="326"/>
      <c r="H95" s="410"/>
      <c r="I95" s="328"/>
      <c r="J95" s="329"/>
      <c r="K95" s="330"/>
      <c r="L95" s="331"/>
      <c r="M95" s="332">
        <f>SUBTOTAL(9,M88:M94)</f>
        <v>13036000</v>
      </c>
      <c r="N95" s="333">
        <f>SUBTOTAL(9,N88:N94)</f>
        <v>6436000</v>
      </c>
      <c r="O95" s="334">
        <f>SUBTOTAL(9,O88:O94)</f>
        <v>6600000</v>
      </c>
      <c r="P95" s="335"/>
      <c r="Q95" s="336"/>
      <c r="R95" s="335"/>
      <c r="S95" s="337">
        <f>SUBTOTAL(9,S88:S94)</f>
        <v>11036000</v>
      </c>
      <c r="T95" s="338"/>
      <c r="U95" s="339"/>
      <c r="V95" s="339"/>
      <c r="W95" s="340">
        <f>SUBTOTAL(9,W88:W94)</f>
        <v>25039000</v>
      </c>
      <c r="X95" s="341">
        <f>SUBTOTAL(9,X88:X94)</f>
        <v>25451000</v>
      </c>
      <c r="Y95" s="342">
        <f aca="true" t="shared" si="43" ref="Y95:AF95">SUBTOTAL(9,Y88:Y94)</f>
        <v>5870000</v>
      </c>
      <c r="Z95" s="343">
        <f t="shared" si="43"/>
        <v>5730000</v>
      </c>
      <c r="AA95" s="343">
        <f t="shared" si="43"/>
        <v>1115000</v>
      </c>
      <c r="AB95" s="343">
        <f t="shared" si="43"/>
        <v>0</v>
      </c>
      <c r="AC95" s="344">
        <f t="shared" si="43"/>
        <v>6848000</v>
      </c>
      <c r="AD95" s="345">
        <f t="shared" si="43"/>
        <v>12736000</v>
      </c>
      <c r="AE95" s="346">
        <f t="shared" si="43"/>
        <v>31587000</v>
      </c>
      <c r="AF95" s="335">
        <f t="shared" si="43"/>
        <v>4290000</v>
      </c>
      <c r="AG95" s="347">
        <v>8852000</v>
      </c>
      <c r="AH95" s="348">
        <v>6542000</v>
      </c>
      <c r="AI95" s="349">
        <v>700000</v>
      </c>
      <c r="AJ95" s="350">
        <f>SUBTOTAL(9,AJ88:AJ94)</f>
        <v>3300000</v>
      </c>
      <c r="AK95" s="351">
        <f>SUBTOTAL(9,AK88:AK94)</f>
        <v>1630000</v>
      </c>
      <c r="AL95" s="335">
        <f>SUBTOTAL(9,AL88:AL94)</f>
        <v>0</v>
      </c>
      <c r="AM95" s="352"/>
      <c r="AN95" s="427"/>
      <c r="AO95" s="30">
        <f t="shared" si="31"/>
      </c>
      <c r="AP95" s="354"/>
      <c r="AQ95" s="355"/>
      <c r="AR95" s="216">
        <f t="shared" si="42"/>
      </c>
      <c r="AS95" s="4" t="s">
        <v>6337</v>
      </c>
      <c r="AT95" s="24" t="s">
        <v>6337</v>
      </c>
      <c r="AU95" s="356">
        <f>SUBTOTAL(9,AU88:AU94)</f>
        <v>24591000</v>
      </c>
      <c r="AV95" s="357"/>
      <c r="AW95" s="358">
        <f>SUBTOTAL(9,AW88:AW88)</f>
        <v>0</v>
      </c>
      <c r="AX95" s="359"/>
      <c r="AY95" s="360">
        <f>SUBTOTAL(9,AY88:AY94)</f>
        <v>-1690000</v>
      </c>
    </row>
    <row r="96" spans="1:51" s="243" customFormat="1" ht="31.5" customHeight="1" hidden="1" outlineLevel="2">
      <c r="A96" s="229"/>
      <c r="B96" s="282" t="s">
        <v>6657</v>
      </c>
      <c r="C96" s="250">
        <v>23</v>
      </c>
      <c r="D96" s="230" t="s">
        <v>6337</v>
      </c>
      <c r="E96" s="251" t="s">
        <v>6376</v>
      </c>
      <c r="F96" s="252" t="s">
        <v>6731</v>
      </c>
      <c r="G96" s="506"/>
      <c r="H96" s="283" t="s">
        <v>6732</v>
      </c>
      <c r="I96" s="141"/>
      <c r="J96" s="256" t="s">
        <v>6733</v>
      </c>
      <c r="K96" s="257" t="str">
        <f>IF(L96="","","～")</f>
        <v>～</v>
      </c>
      <c r="L96" s="258" t="s">
        <v>6714</v>
      </c>
      <c r="M96" s="194">
        <f>N96+O96</f>
        <v>0</v>
      </c>
      <c r="N96" s="247"/>
      <c r="O96" s="260"/>
      <c r="P96" s="234"/>
      <c r="Q96" s="261"/>
      <c r="R96" s="261"/>
      <c r="S96" s="150">
        <v>0</v>
      </c>
      <c r="T96" s="284"/>
      <c r="U96" s="507"/>
      <c r="V96" s="264"/>
      <c r="W96" s="265">
        <f>M96+X96-AD96</f>
        <v>0</v>
      </c>
      <c r="X96" s="266">
        <f>SUM(Y96:AC96)</f>
        <v>0</v>
      </c>
      <c r="Y96" s="238"/>
      <c r="Z96" s="267"/>
      <c r="AA96" s="267"/>
      <c r="AB96" s="267"/>
      <c r="AC96" s="268"/>
      <c r="AD96" s="269"/>
      <c r="AE96" s="233">
        <f>SUM(Y96:AD96)</f>
        <v>0</v>
      </c>
      <c r="AF96" s="234">
        <v>100000</v>
      </c>
      <c r="AG96" s="270">
        <v>0</v>
      </c>
      <c r="AH96" s="235">
        <v>48000</v>
      </c>
      <c r="AI96" s="236"/>
      <c r="AJ96" s="237">
        <v>48000</v>
      </c>
      <c r="AK96" s="238"/>
      <c r="AL96" s="234"/>
      <c r="AM96" s="240"/>
      <c r="AN96" s="405"/>
      <c r="AO96" s="241">
        <f t="shared" si="31"/>
      </c>
      <c r="AP96" s="272"/>
      <c r="AQ96" s="273"/>
      <c r="AR96" s="242">
        <f t="shared" si="42"/>
      </c>
      <c r="AS96" s="230" t="s">
        <v>6337</v>
      </c>
      <c r="AT96" s="243" t="s">
        <v>6337</v>
      </c>
      <c r="AU96" s="265">
        <f>AG96+X96</f>
        <v>0</v>
      </c>
      <c r="AV96" s="245"/>
      <c r="AW96" s="246"/>
      <c r="AX96" s="247"/>
      <c r="AY96" s="248">
        <f>AH96-AF96</f>
        <v>-52000</v>
      </c>
    </row>
    <row r="97" spans="1:51" s="243" customFormat="1" ht="31.5" customHeight="1" hidden="1" outlineLevel="2">
      <c r="A97" s="229"/>
      <c r="B97" s="422" t="s">
        <v>6375</v>
      </c>
      <c r="C97" s="250">
        <v>23</v>
      </c>
      <c r="D97" s="230" t="s">
        <v>6337</v>
      </c>
      <c r="E97" s="251" t="s">
        <v>6721</v>
      </c>
      <c r="F97" s="508" t="s">
        <v>6731</v>
      </c>
      <c r="G97" s="253"/>
      <c r="H97" s="283" t="s">
        <v>6734</v>
      </c>
      <c r="I97" s="141"/>
      <c r="J97" s="256"/>
      <c r="K97" s="257"/>
      <c r="L97" s="258"/>
      <c r="M97" s="194">
        <f>N97+O97</f>
        <v>0</v>
      </c>
      <c r="N97" s="247"/>
      <c r="O97" s="260"/>
      <c r="P97" s="234"/>
      <c r="Q97" s="261"/>
      <c r="R97" s="234"/>
      <c r="S97" s="150">
        <v>0</v>
      </c>
      <c r="T97" s="284"/>
      <c r="U97" s="507"/>
      <c r="V97" s="264"/>
      <c r="W97" s="265">
        <f>M97+X97-AD97</f>
        <v>0</v>
      </c>
      <c r="X97" s="493"/>
      <c r="Y97" s="238"/>
      <c r="Z97" s="267"/>
      <c r="AA97" s="267"/>
      <c r="AB97" s="267"/>
      <c r="AC97" s="268"/>
      <c r="AD97" s="269"/>
      <c r="AE97" s="233">
        <f>SUM(Y97:AD97)</f>
        <v>0</v>
      </c>
      <c r="AF97" s="234">
        <v>100000</v>
      </c>
      <c r="AG97" s="270">
        <v>0</v>
      </c>
      <c r="AH97" s="235"/>
      <c r="AI97" s="236"/>
      <c r="AJ97" s="237">
        <v>0</v>
      </c>
      <c r="AK97" s="238"/>
      <c r="AL97" s="234"/>
      <c r="AM97" s="240"/>
      <c r="AN97" s="405" t="s">
        <v>6735</v>
      </c>
      <c r="AO97" s="241">
        <f t="shared" si="31"/>
      </c>
      <c r="AP97" s="272"/>
      <c r="AQ97" s="273"/>
      <c r="AR97" s="242">
        <f t="shared" si="42"/>
      </c>
      <c r="AS97" s="230" t="s">
        <v>6337</v>
      </c>
      <c r="AT97" s="243" t="s">
        <v>6337</v>
      </c>
      <c r="AU97" s="265"/>
      <c r="AV97" s="245"/>
      <c r="AW97" s="246"/>
      <c r="AX97" s="247"/>
      <c r="AY97" s="248">
        <f>AH97-AF97</f>
        <v>-100000</v>
      </c>
    </row>
    <row r="98" spans="1:51" s="243" customFormat="1" ht="31.5" customHeight="1" outlineLevel="2">
      <c r="A98" s="229"/>
      <c r="B98" s="282"/>
      <c r="C98" s="250" t="s">
        <v>6606</v>
      </c>
      <c r="D98" s="230" t="s">
        <v>6337</v>
      </c>
      <c r="E98" s="251"/>
      <c r="F98" s="252" t="s">
        <v>6731</v>
      </c>
      <c r="G98" s="253"/>
      <c r="H98" s="283"/>
      <c r="I98" s="141"/>
      <c r="J98" s="256"/>
      <c r="K98" s="257"/>
      <c r="L98" s="258"/>
      <c r="M98" s="194">
        <f>N98+O98</f>
        <v>0</v>
      </c>
      <c r="N98" s="247"/>
      <c r="O98" s="260"/>
      <c r="P98" s="234"/>
      <c r="Q98" s="261"/>
      <c r="R98" s="234"/>
      <c r="S98" s="150">
        <v>0</v>
      </c>
      <c r="T98" s="284"/>
      <c r="U98" s="264"/>
      <c r="V98" s="264"/>
      <c r="W98" s="244">
        <f>M98+X98-AD98</f>
        <v>0</v>
      </c>
      <c r="X98" s="266"/>
      <c r="Y98" s="238"/>
      <c r="Z98" s="267"/>
      <c r="AA98" s="267"/>
      <c r="AB98" s="267"/>
      <c r="AC98" s="268"/>
      <c r="AD98" s="269"/>
      <c r="AE98" s="233">
        <f>SUM(Y98:AD98)</f>
        <v>0</v>
      </c>
      <c r="AF98" s="234">
        <v>850000</v>
      </c>
      <c r="AG98" s="270">
        <v>0</v>
      </c>
      <c r="AH98" s="235"/>
      <c r="AI98" s="236"/>
      <c r="AJ98" s="237">
        <v>0</v>
      </c>
      <c r="AK98" s="238"/>
      <c r="AL98" s="239"/>
      <c r="AM98" s="240" t="s">
        <v>6613</v>
      </c>
      <c r="AN98" s="405"/>
      <c r="AO98" s="241">
        <f t="shared" si="31"/>
      </c>
      <c r="AP98" s="272"/>
      <c r="AQ98" s="273"/>
      <c r="AR98" s="242">
        <f t="shared" si="42"/>
      </c>
      <c r="AS98" s="230" t="s">
        <v>6337</v>
      </c>
      <c r="AT98" s="243" t="s">
        <v>6337</v>
      </c>
      <c r="AU98" s="244"/>
      <c r="AV98" s="245"/>
      <c r="AW98" s="246"/>
      <c r="AX98" s="247"/>
      <c r="AY98" s="248">
        <f>AH98-AF98</f>
        <v>-850000</v>
      </c>
    </row>
    <row r="99" spans="1:51" s="243" customFormat="1" ht="31.5" customHeight="1" outlineLevel="2">
      <c r="A99" s="229"/>
      <c r="B99" s="282"/>
      <c r="C99" s="250" t="s">
        <v>6606</v>
      </c>
      <c r="D99" s="230" t="s">
        <v>6337</v>
      </c>
      <c r="E99" s="251"/>
      <c r="F99" s="252" t="s">
        <v>6731</v>
      </c>
      <c r="G99" s="253"/>
      <c r="H99" s="283"/>
      <c r="I99" s="141"/>
      <c r="J99" s="256"/>
      <c r="K99" s="257"/>
      <c r="L99" s="258"/>
      <c r="M99" s="194">
        <f>N99+O99</f>
        <v>0</v>
      </c>
      <c r="N99" s="247"/>
      <c r="O99" s="260"/>
      <c r="P99" s="234"/>
      <c r="Q99" s="261"/>
      <c r="R99" s="234"/>
      <c r="S99" s="150">
        <v>0</v>
      </c>
      <c r="T99" s="284"/>
      <c r="U99" s="264"/>
      <c r="V99" s="264"/>
      <c r="W99" s="244">
        <f>M99+X99-AD99</f>
        <v>0</v>
      </c>
      <c r="X99" s="266"/>
      <c r="Y99" s="238"/>
      <c r="Z99" s="267"/>
      <c r="AA99" s="267"/>
      <c r="AB99" s="267"/>
      <c r="AC99" s="268"/>
      <c r="AD99" s="269"/>
      <c r="AE99" s="233">
        <f>SUM(Y99:AD99)</f>
        <v>0</v>
      </c>
      <c r="AF99" s="234">
        <v>850000</v>
      </c>
      <c r="AG99" s="270">
        <v>0</v>
      </c>
      <c r="AH99" s="235"/>
      <c r="AI99" s="236"/>
      <c r="AJ99" s="237">
        <v>0</v>
      </c>
      <c r="AK99" s="238"/>
      <c r="AL99" s="239"/>
      <c r="AM99" s="240" t="s">
        <v>6613</v>
      </c>
      <c r="AN99" s="405"/>
      <c r="AO99" s="241">
        <f t="shared" si="31"/>
      </c>
      <c r="AP99" s="272"/>
      <c r="AQ99" s="273"/>
      <c r="AR99" s="242">
        <f t="shared" si="42"/>
      </c>
      <c r="AS99" s="230" t="s">
        <v>6337</v>
      </c>
      <c r="AT99" s="243" t="s">
        <v>6337</v>
      </c>
      <c r="AU99" s="244"/>
      <c r="AV99" s="245"/>
      <c r="AW99" s="246"/>
      <c r="AX99" s="247"/>
      <c r="AY99" s="248">
        <f>AH99-AF99</f>
        <v>-850000</v>
      </c>
    </row>
    <row r="100" spans="1:51" s="243" customFormat="1" ht="31.5" customHeight="1" outlineLevel="2" thickBot="1">
      <c r="A100" s="229"/>
      <c r="B100" s="494" t="s">
        <v>6584</v>
      </c>
      <c r="C100" s="250">
        <v>23</v>
      </c>
      <c r="D100" s="230">
        <v>1745</v>
      </c>
      <c r="E100" s="251" t="s">
        <v>6617</v>
      </c>
      <c r="F100" s="252" t="s">
        <v>6731</v>
      </c>
      <c r="G100" s="253"/>
      <c r="H100" s="283" t="s">
        <v>6736</v>
      </c>
      <c r="I100" s="141"/>
      <c r="J100" s="256"/>
      <c r="K100" s="257">
        <f>IF(L100="","","～")</f>
      </c>
      <c r="L100" s="258"/>
      <c r="M100" s="194">
        <f>N100+O100</f>
        <v>0</v>
      </c>
      <c r="N100" s="247"/>
      <c r="O100" s="260"/>
      <c r="P100" s="234"/>
      <c r="Q100" s="261"/>
      <c r="R100" s="234"/>
      <c r="S100" s="150">
        <v>0</v>
      </c>
      <c r="T100" s="284">
        <v>43200</v>
      </c>
      <c r="U100" s="507"/>
      <c r="V100" s="264"/>
      <c r="W100" s="265">
        <f>M100+X100-AD100</f>
        <v>0</v>
      </c>
      <c r="X100" s="266">
        <f>SUM(Y100:AC100)</f>
        <v>0</v>
      </c>
      <c r="Y100" s="238"/>
      <c r="Z100" s="267"/>
      <c r="AA100" s="267"/>
      <c r="AB100" s="267"/>
      <c r="AC100" s="268"/>
      <c r="AD100" s="269"/>
      <c r="AE100" s="233">
        <f>SUM(Y100:AD100)</f>
        <v>0</v>
      </c>
      <c r="AF100" s="234">
        <v>104000</v>
      </c>
      <c r="AG100" s="270">
        <v>0</v>
      </c>
      <c r="AH100" s="235">
        <v>19000</v>
      </c>
      <c r="AI100" s="236"/>
      <c r="AJ100" s="237">
        <v>19000</v>
      </c>
      <c r="AK100" s="238"/>
      <c r="AL100" s="234"/>
      <c r="AM100" s="240"/>
      <c r="AN100" s="405"/>
      <c r="AO100" s="241" t="str">
        <f t="shared" si="31"/>
        <v>1745</v>
      </c>
      <c r="AP100" s="272">
        <v>17</v>
      </c>
      <c r="AQ100" s="273" t="s">
        <v>6737</v>
      </c>
      <c r="AR100" s="242" t="str">
        <f t="shared" si="42"/>
        <v>1745</v>
      </c>
      <c r="AS100" s="230" t="s">
        <v>6406</v>
      </c>
      <c r="AT100" s="243" t="s">
        <v>6408</v>
      </c>
      <c r="AU100" s="265">
        <f>AG100+X100</f>
        <v>0</v>
      </c>
      <c r="AV100" s="245"/>
      <c r="AW100" s="246"/>
      <c r="AX100" s="247"/>
      <c r="AY100" s="248">
        <f>AH100-AF100</f>
        <v>-85000</v>
      </c>
    </row>
    <row r="101" spans="1:51" ht="23.25" customHeight="1" outlineLevel="1" thickBot="1">
      <c r="A101" s="321"/>
      <c r="B101" s="322"/>
      <c r="C101" s="323">
        <v>23</v>
      </c>
      <c r="D101" s="4" t="s">
        <v>6337</v>
      </c>
      <c r="E101" s="324"/>
      <c r="F101" s="325" t="s">
        <v>6738</v>
      </c>
      <c r="G101" s="326"/>
      <c r="H101" s="410"/>
      <c r="I101" s="328"/>
      <c r="J101" s="329"/>
      <c r="K101" s="330"/>
      <c r="L101" s="331"/>
      <c r="M101" s="332">
        <f>SUBTOTAL(9,M96:M100)</f>
        <v>0</v>
      </c>
      <c r="N101" s="333">
        <f>SUBTOTAL(9,N96:N100)</f>
        <v>0</v>
      </c>
      <c r="O101" s="334">
        <f>SUBTOTAL(9,O96:O100)</f>
        <v>0</v>
      </c>
      <c r="P101" s="335"/>
      <c r="Q101" s="336"/>
      <c r="R101" s="335"/>
      <c r="S101" s="337">
        <v>0</v>
      </c>
      <c r="T101" s="338"/>
      <c r="U101" s="339"/>
      <c r="V101" s="339"/>
      <c r="W101" s="413">
        <f aca="true" t="shared" si="44" ref="W101:AF101">SUBTOTAL(9,W96:W100)</f>
        <v>0</v>
      </c>
      <c r="X101" s="341">
        <f t="shared" si="44"/>
        <v>0</v>
      </c>
      <c r="Y101" s="342">
        <f t="shared" si="44"/>
        <v>0</v>
      </c>
      <c r="Z101" s="343">
        <f t="shared" si="44"/>
        <v>0</v>
      </c>
      <c r="AA101" s="343">
        <f t="shared" si="44"/>
        <v>0</v>
      </c>
      <c r="AB101" s="343">
        <f t="shared" si="44"/>
        <v>0</v>
      </c>
      <c r="AC101" s="344">
        <f t="shared" si="44"/>
        <v>0</v>
      </c>
      <c r="AD101" s="345">
        <f t="shared" si="44"/>
        <v>0</v>
      </c>
      <c r="AE101" s="346">
        <f t="shared" si="44"/>
        <v>0</v>
      </c>
      <c r="AF101" s="335">
        <f t="shared" si="44"/>
        <v>2004000</v>
      </c>
      <c r="AG101" s="347">
        <v>0</v>
      </c>
      <c r="AH101" s="348">
        <v>67000</v>
      </c>
      <c r="AI101" s="349">
        <v>0</v>
      </c>
      <c r="AJ101" s="350">
        <f>SUBTOTAL(9,AJ96:AJ100)</f>
        <v>67000</v>
      </c>
      <c r="AK101" s="351">
        <f>SUBTOTAL(9,AK96:AK100)</f>
        <v>0</v>
      </c>
      <c r="AL101" s="335">
        <f>SUBTOTAL(9,AL96:AL100)</f>
        <v>0</v>
      </c>
      <c r="AM101" s="352"/>
      <c r="AN101" s="495">
        <f>M87+M95+M101</f>
        <v>14186000</v>
      </c>
      <c r="AO101" s="30">
        <f t="shared" si="31"/>
      </c>
      <c r="AP101" s="354"/>
      <c r="AQ101" s="355"/>
      <c r="AR101" s="216">
        <f t="shared" si="42"/>
      </c>
      <c r="AS101" s="4" t="s">
        <v>6337</v>
      </c>
      <c r="AT101" s="24" t="s">
        <v>6337</v>
      </c>
      <c r="AU101" s="413">
        <f>SUBTOTAL(9,AU96:AU100)</f>
        <v>0</v>
      </c>
      <c r="AV101" s="357"/>
      <c r="AW101" s="358">
        <f>SUBTOTAL(9,AW96:AW100)</f>
        <v>0</v>
      </c>
      <c r="AX101" s="359"/>
      <c r="AY101" s="360">
        <f>SUBTOTAL(9,AY96:AY100)</f>
        <v>-1937000</v>
      </c>
    </row>
    <row r="102" spans="1:51" ht="37.5" customHeight="1" outlineLevel="2" thickBot="1">
      <c r="A102" s="361"/>
      <c r="B102" s="362" t="s">
        <v>6375</v>
      </c>
      <c r="C102" s="363">
        <v>31</v>
      </c>
      <c r="D102" s="4">
        <v>2131</v>
      </c>
      <c r="E102" s="364" t="s">
        <v>6376</v>
      </c>
      <c r="F102" s="365" t="s">
        <v>6739</v>
      </c>
      <c r="G102" s="509">
        <v>18</v>
      </c>
      <c r="H102" s="367" t="s">
        <v>6740</v>
      </c>
      <c r="I102" s="415"/>
      <c r="J102" s="416">
        <v>43498</v>
      </c>
      <c r="K102" s="430" t="str">
        <f>IF(L102="","","～")</f>
        <v>～</v>
      </c>
      <c r="L102" s="417">
        <v>43890</v>
      </c>
      <c r="M102" s="194">
        <f aca="true" t="shared" si="45" ref="M102:M108">N102+O102</f>
        <v>300000</v>
      </c>
      <c r="N102" s="369">
        <v>300000</v>
      </c>
      <c r="O102" s="370"/>
      <c r="P102" s="371"/>
      <c r="Q102" s="372"/>
      <c r="R102" s="371"/>
      <c r="S102" s="150">
        <v>300000</v>
      </c>
      <c r="T102" s="373">
        <f>+L102+14</f>
        <v>43904</v>
      </c>
      <c r="U102" s="374"/>
      <c r="V102" s="374"/>
      <c r="W102" s="375">
        <f aca="true" t="shared" si="46" ref="W102:W108">M102+X102-AD102</f>
        <v>620000</v>
      </c>
      <c r="X102" s="376">
        <f>SUM(Y102:AC102)+AD102</f>
        <v>320000</v>
      </c>
      <c r="Y102" s="377">
        <v>320000</v>
      </c>
      <c r="Z102" s="378"/>
      <c r="AA102" s="378"/>
      <c r="AB102" s="378"/>
      <c r="AC102" s="379"/>
      <c r="AD102" s="420">
        <f>+O102</f>
        <v>0</v>
      </c>
      <c r="AE102" s="380">
        <f aca="true" t="shared" si="47" ref="AE102:AE108">SUM(Y102:AD102)</f>
        <v>320000</v>
      </c>
      <c r="AF102" s="371">
        <v>250000</v>
      </c>
      <c r="AG102" s="381">
        <v>300000</v>
      </c>
      <c r="AH102" s="382"/>
      <c r="AI102" s="383"/>
      <c r="AJ102" s="384">
        <v>300000</v>
      </c>
      <c r="AK102" s="377">
        <v>50000</v>
      </c>
      <c r="AL102" s="371"/>
      <c r="AM102" s="421" t="s">
        <v>6741</v>
      </c>
      <c r="AN102" s="510"/>
      <c r="AO102" s="30" t="str">
        <f t="shared" si="31"/>
        <v>2131</v>
      </c>
      <c r="AP102" s="387">
        <v>21</v>
      </c>
      <c r="AQ102" s="388" t="s">
        <v>6641</v>
      </c>
      <c r="AR102" s="216" t="str">
        <f t="shared" si="42"/>
        <v>2131</v>
      </c>
      <c r="AS102" s="4" t="s">
        <v>6409</v>
      </c>
      <c r="AT102" s="24" t="s">
        <v>6409</v>
      </c>
      <c r="AU102" s="201">
        <f>AG102+X102</f>
        <v>620000</v>
      </c>
      <c r="AV102" s="217"/>
      <c r="AW102" s="218"/>
      <c r="AX102" s="219"/>
      <c r="AY102" s="220">
        <f aca="true" t="shared" si="48" ref="AY102:AY108">AH102-AF102</f>
        <v>-250000</v>
      </c>
    </row>
    <row r="103" spans="1:51" ht="37.5" customHeight="1" outlineLevel="2" thickBot="1">
      <c r="A103" s="221"/>
      <c r="B103" s="274" t="s">
        <v>6375</v>
      </c>
      <c r="C103" s="222">
        <v>31</v>
      </c>
      <c r="D103" s="4">
        <v>2132</v>
      </c>
      <c r="E103" s="187" t="s">
        <v>6376</v>
      </c>
      <c r="F103" s="365" t="s">
        <v>6739</v>
      </c>
      <c r="G103" s="511">
        <v>8</v>
      </c>
      <c r="H103" s="223" t="s">
        <v>6742</v>
      </c>
      <c r="I103" s="141">
        <v>2</v>
      </c>
      <c r="J103" s="224">
        <v>43505</v>
      </c>
      <c r="K103" s="192" t="str">
        <f>IF(L103="","","～")</f>
        <v>～</v>
      </c>
      <c r="L103" s="193">
        <v>43800</v>
      </c>
      <c r="M103" s="194">
        <f t="shared" si="45"/>
        <v>3400000</v>
      </c>
      <c r="N103" s="195">
        <v>400000</v>
      </c>
      <c r="O103" s="231">
        <v>3000000</v>
      </c>
      <c r="P103" s="197"/>
      <c r="Q103" s="198"/>
      <c r="R103" s="197"/>
      <c r="S103" s="150">
        <v>3400000</v>
      </c>
      <c r="T103" s="226" t="s">
        <v>6598</v>
      </c>
      <c r="U103" s="200"/>
      <c r="V103" s="200"/>
      <c r="W103" s="201">
        <f t="shared" si="46"/>
        <v>5560000</v>
      </c>
      <c r="X103" s="202">
        <f>SUM(Y103:AC103)+AD103</f>
        <v>5160000</v>
      </c>
      <c r="Y103" s="203">
        <v>2160000</v>
      </c>
      <c r="Z103" s="204"/>
      <c r="AA103" s="204"/>
      <c r="AB103" s="204"/>
      <c r="AC103" s="205"/>
      <c r="AD103" s="206">
        <f>+O103</f>
        <v>3000000</v>
      </c>
      <c r="AE103" s="207">
        <f t="shared" si="47"/>
        <v>5160000</v>
      </c>
      <c r="AF103" s="197">
        <v>300000</v>
      </c>
      <c r="AG103" s="208">
        <v>3400000</v>
      </c>
      <c r="AH103" s="209">
        <v>300000</v>
      </c>
      <c r="AI103" s="210"/>
      <c r="AJ103" s="211">
        <v>400000</v>
      </c>
      <c r="AK103" s="203"/>
      <c r="AL103" s="197"/>
      <c r="AM103" s="212"/>
      <c r="AN103" s="227" t="s">
        <v>6743</v>
      </c>
      <c r="AO103" s="30" t="str">
        <f t="shared" si="31"/>
        <v>2132</v>
      </c>
      <c r="AP103" s="214">
        <v>21</v>
      </c>
      <c r="AQ103" s="215" t="s">
        <v>6643</v>
      </c>
      <c r="AR103" s="216" t="str">
        <f t="shared" si="42"/>
        <v>2132</v>
      </c>
      <c r="AS103" s="4" t="s">
        <v>6410</v>
      </c>
      <c r="AT103" s="24" t="s">
        <v>6410</v>
      </c>
      <c r="AU103" s="201">
        <f>AG103+X103</f>
        <v>8560000</v>
      </c>
      <c r="AV103" s="217"/>
      <c r="AW103" s="218"/>
      <c r="AX103" s="219"/>
      <c r="AY103" s="220">
        <f t="shared" si="48"/>
        <v>0</v>
      </c>
    </row>
    <row r="104" spans="1:51" ht="37.5" customHeight="1" outlineLevel="2" thickBot="1">
      <c r="A104" s="221"/>
      <c r="B104" s="274" t="s">
        <v>6375</v>
      </c>
      <c r="C104" s="222">
        <v>31</v>
      </c>
      <c r="D104" s="4">
        <v>2133</v>
      </c>
      <c r="E104" s="187" t="s">
        <v>6376</v>
      </c>
      <c r="F104" s="365" t="s">
        <v>6739</v>
      </c>
      <c r="G104" s="511">
        <v>4</v>
      </c>
      <c r="H104" s="223" t="s">
        <v>6744</v>
      </c>
      <c r="I104" s="141">
        <v>3</v>
      </c>
      <c r="J104" s="224">
        <v>43716</v>
      </c>
      <c r="K104" s="192" t="s">
        <v>17</v>
      </c>
      <c r="L104" s="193">
        <v>43799</v>
      </c>
      <c r="M104" s="194">
        <f t="shared" si="45"/>
        <v>500000</v>
      </c>
      <c r="N104" s="195">
        <v>100000</v>
      </c>
      <c r="O104" s="231">
        <v>400000</v>
      </c>
      <c r="P104" s="197"/>
      <c r="Q104" s="198"/>
      <c r="R104" s="197"/>
      <c r="S104" s="150">
        <v>500000</v>
      </c>
      <c r="T104" s="226" t="s">
        <v>6598</v>
      </c>
      <c r="U104" s="200"/>
      <c r="V104" s="200"/>
      <c r="W104" s="201">
        <f t="shared" si="46"/>
        <v>590000</v>
      </c>
      <c r="X104" s="202">
        <f>SUM(Y104:AC104)+AD104</f>
        <v>490000</v>
      </c>
      <c r="Y104" s="203">
        <v>90000</v>
      </c>
      <c r="Z104" s="204"/>
      <c r="AA104" s="204"/>
      <c r="AB104" s="204"/>
      <c r="AC104" s="205"/>
      <c r="AD104" s="206">
        <f>+O104</f>
        <v>400000</v>
      </c>
      <c r="AE104" s="207">
        <f t="shared" si="47"/>
        <v>490000</v>
      </c>
      <c r="AF104" s="197"/>
      <c r="AG104" s="208">
        <v>500000</v>
      </c>
      <c r="AH104" s="209">
        <v>1700000</v>
      </c>
      <c r="AI104" s="210">
        <v>1100000</v>
      </c>
      <c r="AJ104" s="211">
        <v>400000</v>
      </c>
      <c r="AK104" s="203"/>
      <c r="AL104" s="197"/>
      <c r="AM104" s="212"/>
      <c r="AN104" s="227" t="s">
        <v>6720</v>
      </c>
      <c r="AO104" s="30" t="str">
        <f t="shared" si="31"/>
        <v>2133</v>
      </c>
      <c r="AP104" s="214">
        <v>21</v>
      </c>
      <c r="AQ104" s="215" t="s">
        <v>6645</v>
      </c>
      <c r="AR104" s="216" t="str">
        <f t="shared" si="42"/>
        <v>2133</v>
      </c>
      <c r="AS104" s="4" t="s">
        <v>6411</v>
      </c>
      <c r="AT104" s="24" t="s">
        <v>6411</v>
      </c>
      <c r="AU104" s="201">
        <f>AG104+X104</f>
        <v>990000</v>
      </c>
      <c r="AV104" s="217"/>
      <c r="AW104" s="218"/>
      <c r="AX104" s="219"/>
      <c r="AY104" s="220">
        <f t="shared" si="48"/>
        <v>1700000</v>
      </c>
    </row>
    <row r="105" spans="1:51" s="243" customFormat="1" ht="31.5" customHeight="1" outlineLevel="2" thickBot="1">
      <c r="A105" s="229"/>
      <c r="B105" s="282"/>
      <c r="C105" s="250" t="s">
        <v>6641</v>
      </c>
      <c r="D105" s="230" t="s">
        <v>6337</v>
      </c>
      <c r="E105" s="251"/>
      <c r="F105" s="365" t="s">
        <v>6739</v>
      </c>
      <c r="G105" s="253"/>
      <c r="H105" s="283"/>
      <c r="I105" s="141"/>
      <c r="J105" s="256"/>
      <c r="K105" s="257"/>
      <c r="L105" s="258"/>
      <c r="M105" s="194">
        <f t="shared" si="45"/>
        <v>0</v>
      </c>
      <c r="N105" s="247"/>
      <c r="O105" s="260"/>
      <c r="P105" s="234"/>
      <c r="Q105" s="261"/>
      <c r="R105" s="234"/>
      <c r="S105" s="150">
        <v>0</v>
      </c>
      <c r="T105" s="284"/>
      <c r="U105" s="264"/>
      <c r="V105" s="264"/>
      <c r="W105" s="244">
        <f t="shared" si="46"/>
        <v>0</v>
      </c>
      <c r="X105" s="266"/>
      <c r="Y105" s="238"/>
      <c r="Z105" s="267"/>
      <c r="AA105" s="267"/>
      <c r="AB105" s="267"/>
      <c r="AC105" s="268"/>
      <c r="AD105" s="269"/>
      <c r="AE105" s="233">
        <f t="shared" si="47"/>
        <v>0</v>
      </c>
      <c r="AF105" s="234">
        <v>850000</v>
      </c>
      <c r="AG105" s="270">
        <v>0</v>
      </c>
      <c r="AH105" s="235">
        <v>400000</v>
      </c>
      <c r="AI105" s="236">
        <v>200000</v>
      </c>
      <c r="AJ105" s="237">
        <v>0</v>
      </c>
      <c r="AK105" s="238"/>
      <c r="AL105" s="239"/>
      <c r="AM105" s="240" t="s">
        <v>6613</v>
      </c>
      <c r="AN105" s="405"/>
      <c r="AO105" s="241">
        <f t="shared" si="31"/>
      </c>
      <c r="AP105" s="272"/>
      <c r="AQ105" s="273"/>
      <c r="AR105" s="242">
        <f t="shared" si="42"/>
      </c>
      <c r="AS105" s="230" t="s">
        <v>6337</v>
      </c>
      <c r="AT105" s="243" t="s">
        <v>6337</v>
      </c>
      <c r="AU105" s="244"/>
      <c r="AV105" s="245"/>
      <c r="AW105" s="246"/>
      <c r="AX105" s="247"/>
      <c r="AY105" s="248">
        <f t="shared" si="48"/>
        <v>-450000</v>
      </c>
    </row>
    <row r="106" spans="1:51" s="243" customFormat="1" ht="31.5" customHeight="1" outlineLevel="2" thickBot="1">
      <c r="A106" s="229"/>
      <c r="B106" s="282"/>
      <c r="C106" s="250" t="s">
        <v>6641</v>
      </c>
      <c r="D106" s="230" t="s">
        <v>6337</v>
      </c>
      <c r="E106" s="251"/>
      <c r="F106" s="365" t="s">
        <v>6739</v>
      </c>
      <c r="G106" s="253"/>
      <c r="H106" s="283"/>
      <c r="I106" s="141"/>
      <c r="J106" s="256"/>
      <c r="K106" s="257"/>
      <c r="L106" s="258"/>
      <c r="M106" s="194">
        <f t="shared" si="45"/>
        <v>0</v>
      </c>
      <c r="N106" s="247"/>
      <c r="O106" s="260"/>
      <c r="P106" s="234"/>
      <c r="Q106" s="261"/>
      <c r="R106" s="234"/>
      <c r="S106" s="150">
        <v>0</v>
      </c>
      <c r="T106" s="284"/>
      <c r="U106" s="264"/>
      <c r="V106" s="264"/>
      <c r="W106" s="244">
        <f t="shared" si="46"/>
        <v>0</v>
      </c>
      <c r="X106" s="266"/>
      <c r="Y106" s="238"/>
      <c r="Z106" s="267"/>
      <c r="AA106" s="267"/>
      <c r="AB106" s="267"/>
      <c r="AC106" s="268"/>
      <c r="AD106" s="269"/>
      <c r="AE106" s="233">
        <f t="shared" si="47"/>
        <v>0</v>
      </c>
      <c r="AF106" s="234">
        <v>850000</v>
      </c>
      <c r="AG106" s="270">
        <v>0</v>
      </c>
      <c r="AH106" s="235"/>
      <c r="AI106" s="236"/>
      <c r="AJ106" s="237">
        <v>0</v>
      </c>
      <c r="AK106" s="238"/>
      <c r="AL106" s="239"/>
      <c r="AM106" s="240" t="s">
        <v>6613</v>
      </c>
      <c r="AN106" s="405"/>
      <c r="AO106" s="241">
        <f t="shared" si="31"/>
      </c>
      <c r="AP106" s="272"/>
      <c r="AQ106" s="273"/>
      <c r="AR106" s="242">
        <f t="shared" si="42"/>
      </c>
      <c r="AS106" s="230" t="s">
        <v>6337</v>
      </c>
      <c r="AT106" s="243" t="s">
        <v>6337</v>
      </c>
      <c r="AU106" s="244"/>
      <c r="AV106" s="245"/>
      <c r="AW106" s="246"/>
      <c r="AX106" s="247"/>
      <c r="AY106" s="248">
        <f t="shared" si="48"/>
        <v>-850000</v>
      </c>
    </row>
    <row r="107" spans="1:51" s="243" customFormat="1" ht="31.5" customHeight="1" outlineLevel="2" thickBot="1">
      <c r="A107" s="229"/>
      <c r="B107" s="422" t="s">
        <v>6375</v>
      </c>
      <c r="C107" s="250">
        <v>31</v>
      </c>
      <c r="D107" s="230" t="s">
        <v>6337</v>
      </c>
      <c r="E107" s="251" t="s">
        <v>6721</v>
      </c>
      <c r="F107" s="365" t="s">
        <v>6739</v>
      </c>
      <c r="G107" s="253"/>
      <c r="H107" s="283" t="s">
        <v>6745</v>
      </c>
      <c r="I107" s="141"/>
      <c r="J107" s="256"/>
      <c r="K107" s="257"/>
      <c r="L107" s="258"/>
      <c r="M107" s="194">
        <f t="shared" si="45"/>
        <v>0</v>
      </c>
      <c r="N107" s="247"/>
      <c r="O107" s="260"/>
      <c r="P107" s="234"/>
      <c r="Q107" s="261"/>
      <c r="R107" s="234"/>
      <c r="S107" s="150">
        <v>0</v>
      </c>
      <c r="T107" s="502"/>
      <c r="U107" s="264"/>
      <c r="V107" s="264"/>
      <c r="W107" s="265">
        <f t="shared" si="46"/>
        <v>0</v>
      </c>
      <c r="X107" s="493"/>
      <c r="Y107" s="238"/>
      <c r="Z107" s="267"/>
      <c r="AA107" s="267"/>
      <c r="AB107" s="267"/>
      <c r="AC107" s="268"/>
      <c r="AD107" s="269"/>
      <c r="AE107" s="233">
        <f t="shared" si="47"/>
        <v>0</v>
      </c>
      <c r="AF107" s="234">
        <v>250000</v>
      </c>
      <c r="AG107" s="270">
        <v>0</v>
      </c>
      <c r="AH107" s="235"/>
      <c r="AI107" s="236"/>
      <c r="AJ107" s="237">
        <v>0</v>
      </c>
      <c r="AK107" s="238">
        <v>50000</v>
      </c>
      <c r="AL107" s="234"/>
      <c r="AM107" s="240" t="s">
        <v>6741</v>
      </c>
      <c r="AN107" s="405" t="s">
        <v>6692</v>
      </c>
      <c r="AO107" s="241">
        <f t="shared" si="31"/>
      </c>
      <c r="AP107" s="272"/>
      <c r="AQ107" s="273"/>
      <c r="AR107" s="242">
        <f t="shared" si="42"/>
      </c>
      <c r="AS107" s="230" t="s">
        <v>6337</v>
      </c>
      <c r="AT107" s="243" t="s">
        <v>6337</v>
      </c>
      <c r="AU107" s="265">
        <f>AG107+X107</f>
        <v>0</v>
      </c>
      <c r="AV107" s="245"/>
      <c r="AW107" s="246"/>
      <c r="AX107" s="247"/>
      <c r="AY107" s="248">
        <f t="shared" si="48"/>
        <v>-250000</v>
      </c>
    </row>
    <row r="108" spans="1:51" ht="31.5" customHeight="1" outlineLevel="2" thickBot="1">
      <c r="A108" s="221"/>
      <c r="B108" s="274" t="s">
        <v>6375</v>
      </c>
      <c r="C108" s="222">
        <v>31</v>
      </c>
      <c r="D108" s="4">
        <v>1733</v>
      </c>
      <c r="E108" s="187" t="s">
        <v>6617</v>
      </c>
      <c r="F108" s="365" t="s">
        <v>6739</v>
      </c>
      <c r="G108" s="189"/>
      <c r="H108" s="190" t="s">
        <v>6746</v>
      </c>
      <c r="I108" s="424"/>
      <c r="J108" s="224"/>
      <c r="K108" s="192"/>
      <c r="L108" s="193"/>
      <c r="M108" s="194">
        <f t="shared" si="45"/>
        <v>50000</v>
      </c>
      <c r="N108" s="195">
        <v>50000</v>
      </c>
      <c r="O108" s="196"/>
      <c r="P108" s="197"/>
      <c r="Q108" s="198"/>
      <c r="R108" s="197"/>
      <c r="S108" s="425">
        <v>0</v>
      </c>
      <c r="T108" s="199">
        <v>43200</v>
      </c>
      <c r="U108" s="200"/>
      <c r="V108" s="200"/>
      <c r="W108" s="497">
        <f t="shared" si="46"/>
        <v>50000</v>
      </c>
      <c r="X108" s="426">
        <f>SUM(Y108:AC108)+AD108</f>
        <v>0</v>
      </c>
      <c r="Y108" s="203"/>
      <c r="Z108" s="204"/>
      <c r="AA108" s="204"/>
      <c r="AB108" s="204"/>
      <c r="AC108" s="205"/>
      <c r="AD108" s="206"/>
      <c r="AE108" s="397">
        <f t="shared" si="47"/>
        <v>0</v>
      </c>
      <c r="AF108" s="197">
        <v>250000</v>
      </c>
      <c r="AG108" s="208">
        <v>0</v>
      </c>
      <c r="AH108" s="398"/>
      <c r="AI108" s="399"/>
      <c r="AJ108" s="211"/>
      <c r="AK108" s="203">
        <v>50000</v>
      </c>
      <c r="AL108" s="197"/>
      <c r="AM108" s="212" t="s">
        <v>6741</v>
      </c>
      <c r="AN108" s="213"/>
      <c r="AO108" s="30" t="str">
        <f t="shared" si="31"/>
        <v>1733</v>
      </c>
      <c r="AP108" s="214">
        <v>17</v>
      </c>
      <c r="AQ108" s="215" t="s">
        <v>6645</v>
      </c>
      <c r="AR108" s="216" t="str">
        <f t="shared" si="42"/>
        <v>1733</v>
      </c>
      <c r="AS108" s="4" t="s">
        <v>6412</v>
      </c>
      <c r="AT108" s="24" t="s">
        <v>6363</v>
      </c>
      <c r="AU108" s="497">
        <f>AG108</f>
        <v>0</v>
      </c>
      <c r="AV108" s="217"/>
      <c r="AW108" s="218"/>
      <c r="AX108" s="195"/>
      <c r="AY108" s="220">
        <f t="shared" si="48"/>
        <v>-250000</v>
      </c>
    </row>
    <row r="109" spans="1:51" ht="24" customHeight="1" outlineLevel="1" thickBot="1">
      <c r="A109" s="321"/>
      <c r="B109" s="322"/>
      <c r="C109" s="323">
        <v>31</v>
      </c>
      <c r="D109" s="4" t="s">
        <v>6337</v>
      </c>
      <c r="E109" s="324"/>
      <c r="F109" s="325" t="s">
        <v>6747</v>
      </c>
      <c r="G109" s="326"/>
      <c r="H109" s="410"/>
      <c r="I109" s="328"/>
      <c r="J109" s="329"/>
      <c r="K109" s="330"/>
      <c r="L109" s="331"/>
      <c r="M109" s="332">
        <f>SUBTOTAL(9,M102:M108)</f>
        <v>4250000</v>
      </c>
      <c r="N109" s="333">
        <f>SUBTOTAL(9,N102:N108)</f>
        <v>850000</v>
      </c>
      <c r="O109" s="334">
        <f>SUBTOTAL(9,O102:O108)</f>
        <v>3400000</v>
      </c>
      <c r="P109" s="335"/>
      <c r="Q109" s="336"/>
      <c r="R109" s="335"/>
      <c r="S109" s="337">
        <v>4200000</v>
      </c>
      <c r="T109" s="338"/>
      <c r="U109" s="339"/>
      <c r="V109" s="339"/>
      <c r="W109" s="340">
        <f aca="true" t="shared" si="49" ref="W109:AF109">SUBTOTAL(9,W102:W108)</f>
        <v>6820000</v>
      </c>
      <c r="X109" s="512">
        <f t="shared" si="49"/>
        <v>5970000</v>
      </c>
      <c r="Y109" s="342">
        <f t="shared" si="49"/>
        <v>2570000</v>
      </c>
      <c r="Z109" s="343">
        <f t="shared" si="49"/>
        <v>0</v>
      </c>
      <c r="AA109" s="343">
        <f t="shared" si="49"/>
        <v>0</v>
      </c>
      <c r="AB109" s="343">
        <f t="shared" si="49"/>
        <v>0</v>
      </c>
      <c r="AC109" s="344">
        <f t="shared" si="49"/>
        <v>0</v>
      </c>
      <c r="AD109" s="345">
        <f t="shared" si="49"/>
        <v>3400000</v>
      </c>
      <c r="AE109" s="346">
        <f t="shared" si="49"/>
        <v>5970000</v>
      </c>
      <c r="AF109" s="335">
        <f t="shared" si="49"/>
        <v>2750000</v>
      </c>
      <c r="AG109" s="347">
        <v>4200000</v>
      </c>
      <c r="AH109" s="348">
        <v>2400000</v>
      </c>
      <c r="AI109" s="349">
        <v>1300000</v>
      </c>
      <c r="AJ109" s="350">
        <f>SUBTOTAL(9,AJ102:AJ108)</f>
        <v>1100000</v>
      </c>
      <c r="AK109" s="351">
        <f>SUBTOTAL(9,AK102:AK108)</f>
        <v>150000</v>
      </c>
      <c r="AL109" s="335">
        <f>SUBTOTAL(9,AL102:AL108)</f>
        <v>0</v>
      </c>
      <c r="AM109" s="352"/>
      <c r="AN109" s="427"/>
      <c r="AO109" s="30">
        <f t="shared" si="31"/>
      </c>
      <c r="AP109" s="354"/>
      <c r="AQ109" s="355"/>
      <c r="AR109" s="216">
        <f t="shared" si="42"/>
      </c>
      <c r="AS109" s="4" t="s">
        <v>6337</v>
      </c>
      <c r="AT109" s="24" t="s">
        <v>6337</v>
      </c>
      <c r="AU109" s="413">
        <f>SUBTOTAL(9,AU102:AU108)</f>
        <v>10170000</v>
      </c>
      <c r="AV109" s="357"/>
      <c r="AW109" s="358">
        <f>SUBTOTAL(9,AW102:AW108)</f>
        <v>0</v>
      </c>
      <c r="AX109" s="359"/>
      <c r="AY109" s="360">
        <f>SUBTOTAL(9,AY102:AY108)</f>
        <v>-350000</v>
      </c>
    </row>
    <row r="110" spans="1:51" ht="31.5" customHeight="1" outlineLevel="2">
      <c r="A110" s="221"/>
      <c r="B110" s="274" t="s">
        <v>6375</v>
      </c>
      <c r="C110" s="222">
        <v>32</v>
      </c>
      <c r="D110" s="4">
        <v>2134</v>
      </c>
      <c r="E110" s="187" t="s">
        <v>6376</v>
      </c>
      <c r="F110" s="188" t="s">
        <v>6748</v>
      </c>
      <c r="G110" s="511">
        <v>16</v>
      </c>
      <c r="H110" s="223" t="s">
        <v>6749</v>
      </c>
      <c r="I110" s="141">
        <v>48</v>
      </c>
      <c r="J110" s="224">
        <v>43372</v>
      </c>
      <c r="K110" s="192" t="str">
        <f>IF(L110="","","～")</f>
        <v>～</v>
      </c>
      <c r="L110" s="193">
        <v>43098</v>
      </c>
      <c r="M110" s="194">
        <f aca="true" t="shared" si="50" ref="M110:M115">N110+O110</f>
        <v>550000</v>
      </c>
      <c r="N110" s="195">
        <v>250000</v>
      </c>
      <c r="O110" s="231">
        <v>300000</v>
      </c>
      <c r="P110" s="197"/>
      <c r="Q110" s="198"/>
      <c r="R110" s="197"/>
      <c r="S110" s="150">
        <v>550000</v>
      </c>
      <c r="T110" s="226" t="s">
        <v>6598</v>
      </c>
      <c r="U110" s="200"/>
      <c r="V110" s="200"/>
      <c r="W110" s="201">
        <f aca="true" t="shared" si="51" ref="W110:W115">M110+X110-AD110</f>
        <v>550000</v>
      </c>
      <c r="X110" s="202">
        <f>SUM(Y110:AC110)+AD110</f>
        <v>300000</v>
      </c>
      <c r="Y110" s="203"/>
      <c r="Z110" s="204"/>
      <c r="AA110" s="204"/>
      <c r="AB110" s="204"/>
      <c r="AC110" s="205"/>
      <c r="AD110" s="206">
        <f>+O110</f>
        <v>300000</v>
      </c>
      <c r="AE110" s="207">
        <f aca="true" t="shared" si="52" ref="AE110:AE115">SUM(Y110:AD110)</f>
        <v>300000</v>
      </c>
      <c r="AF110" s="197">
        <v>450000</v>
      </c>
      <c r="AG110" s="208">
        <v>550000</v>
      </c>
      <c r="AH110" s="209">
        <v>550000</v>
      </c>
      <c r="AI110" s="210"/>
      <c r="AJ110" s="211">
        <v>550000</v>
      </c>
      <c r="AK110" s="203">
        <v>50000</v>
      </c>
      <c r="AL110" s="197"/>
      <c r="AM110" s="212" t="s">
        <v>6741</v>
      </c>
      <c r="AN110" s="227" t="s">
        <v>6635</v>
      </c>
      <c r="AO110" s="30" t="str">
        <f t="shared" si="31"/>
        <v>2134</v>
      </c>
      <c r="AP110" s="214">
        <v>21</v>
      </c>
      <c r="AQ110" s="215" t="s">
        <v>6750</v>
      </c>
      <c r="AR110" s="216" t="str">
        <f t="shared" si="42"/>
        <v>2134</v>
      </c>
      <c r="AS110" s="4" t="s">
        <v>6413</v>
      </c>
      <c r="AT110" s="24" t="s">
        <v>6413</v>
      </c>
      <c r="AU110" s="201">
        <f>AG110+X110</f>
        <v>850000</v>
      </c>
      <c r="AV110" s="217"/>
      <c r="AW110" s="218"/>
      <c r="AX110" s="219"/>
      <c r="AY110" s="220">
        <f aca="true" t="shared" si="53" ref="AY110:AY115">AH110-AF110</f>
        <v>100000</v>
      </c>
    </row>
    <row r="111" spans="1:51" ht="31.5" customHeight="1" outlineLevel="2">
      <c r="A111" s="221"/>
      <c r="B111" s="274" t="s">
        <v>6375</v>
      </c>
      <c r="C111" s="222">
        <v>32</v>
      </c>
      <c r="D111" s="4">
        <v>2135</v>
      </c>
      <c r="E111" s="187" t="s">
        <v>6376</v>
      </c>
      <c r="F111" s="188" t="s">
        <v>6748</v>
      </c>
      <c r="G111" s="511">
        <v>16</v>
      </c>
      <c r="H111" s="190" t="s">
        <v>6751</v>
      </c>
      <c r="I111" s="141"/>
      <c r="J111" s="224">
        <v>43435</v>
      </c>
      <c r="K111" s="192" t="str">
        <f>IF(L111="","","～")</f>
        <v>～</v>
      </c>
      <c r="L111" s="193">
        <v>43106</v>
      </c>
      <c r="M111" s="194">
        <f t="shared" si="50"/>
        <v>300000</v>
      </c>
      <c r="N111" s="195">
        <v>300000</v>
      </c>
      <c r="O111" s="196"/>
      <c r="P111" s="197"/>
      <c r="Q111" s="198"/>
      <c r="R111" s="197"/>
      <c r="S111" s="150">
        <v>300000</v>
      </c>
      <c r="T111" s="199">
        <f>+L111+14</f>
        <v>43120</v>
      </c>
      <c r="U111" s="200"/>
      <c r="V111" s="200"/>
      <c r="W111" s="201">
        <f t="shared" si="51"/>
        <v>300000</v>
      </c>
      <c r="X111" s="202">
        <f>SUM(Y111:AC111)+AD111</f>
        <v>0</v>
      </c>
      <c r="Y111" s="203"/>
      <c r="Z111" s="204"/>
      <c r="AA111" s="204"/>
      <c r="AB111" s="204"/>
      <c r="AC111" s="205"/>
      <c r="AD111" s="206">
        <f>+O111</f>
        <v>0</v>
      </c>
      <c r="AE111" s="207">
        <f t="shared" si="52"/>
        <v>0</v>
      </c>
      <c r="AF111" s="197">
        <v>300000</v>
      </c>
      <c r="AG111" s="208">
        <v>300000</v>
      </c>
      <c r="AH111" s="209">
        <v>300000</v>
      </c>
      <c r="AI111" s="210"/>
      <c r="AJ111" s="211">
        <v>300000</v>
      </c>
      <c r="AK111" s="203"/>
      <c r="AL111" s="197"/>
      <c r="AM111" s="212"/>
      <c r="AN111" s="213"/>
      <c r="AO111" s="30" t="str">
        <f t="shared" si="31"/>
        <v>2135</v>
      </c>
      <c r="AP111" s="214">
        <v>21</v>
      </c>
      <c r="AQ111" s="215" t="s">
        <v>6654</v>
      </c>
      <c r="AR111" s="216" t="str">
        <f t="shared" si="42"/>
        <v>2135</v>
      </c>
      <c r="AS111" s="4" t="s">
        <v>6414</v>
      </c>
      <c r="AT111" s="24" t="s">
        <v>6414</v>
      </c>
      <c r="AU111" s="201">
        <f>AG111+X111</f>
        <v>300000</v>
      </c>
      <c r="AV111" s="217"/>
      <c r="AW111" s="218"/>
      <c r="AX111" s="219"/>
      <c r="AY111" s="220">
        <f t="shared" si="53"/>
        <v>0</v>
      </c>
    </row>
    <row r="112" spans="1:51" s="243" customFormat="1" ht="31.5" customHeight="1" outlineLevel="2">
      <c r="A112" s="437"/>
      <c r="B112" s="494" t="s">
        <v>6375</v>
      </c>
      <c r="C112" s="250">
        <v>32</v>
      </c>
      <c r="D112" s="230" t="s">
        <v>6337</v>
      </c>
      <c r="E112" s="251" t="s">
        <v>6725</v>
      </c>
      <c r="F112" s="188" t="s">
        <v>6748</v>
      </c>
      <c r="G112" s="253"/>
      <c r="H112" s="438" t="s">
        <v>6752</v>
      </c>
      <c r="I112" s="141"/>
      <c r="J112" s="256"/>
      <c r="K112" s="257"/>
      <c r="L112" s="258"/>
      <c r="M112" s="194">
        <f t="shared" si="50"/>
        <v>0</v>
      </c>
      <c r="N112" s="247"/>
      <c r="O112" s="260"/>
      <c r="P112" s="234"/>
      <c r="Q112" s="261"/>
      <c r="R112" s="234"/>
      <c r="S112" s="150">
        <v>0</v>
      </c>
      <c r="T112" s="502"/>
      <c r="U112" s="264"/>
      <c r="V112" s="264"/>
      <c r="W112" s="265">
        <f t="shared" si="51"/>
        <v>0</v>
      </c>
      <c r="X112" s="493"/>
      <c r="Y112" s="238"/>
      <c r="Z112" s="267"/>
      <c r="AA112" s="267"/>
      <c r="AB112" s="267"/>
      <c r="AC112" s="268"/>
      <c r="AD112" s="269"/>
      <c r="AE112" s="233">
        <f t="shared" si="52"/>
        <v>0</v>
      </c>
      <c r="AF112" s="234">
        <v>0</v>
      </c>
      <c r="AG112" s="270">
        <v>0</v>
      </c>
      <c r="AH112" s="440"/>
      <c r="AI112" s="236"/>
      <c r="AJ112" s="237">
        <v>0</v>
      </c>
      <c r="AK112" s="238"/>
      <c r="AL112" s="234"/>
      <c r="AM112" s="240"/>
      <c r="AN112" s="405" t="s">
        <v>6692</v>
      </c>
      <c r="AO112" s="241">
        <f t="shared" si="31"/>
      </c>
      <c r="AP112" s="272"/>
      <c r="AQ112" s="273"/>
      <c r="AR112" s="242">
        <f t="shared" si="42"/>
      </c>
      <c r="AS112" s="230" t="s">
        <v>6337</v>
      </c>
      <c r="AT112" s="243" t="s">
        <v>6337</v>
      </c>
      <c r="AU112" s="265"/>
      <c r="AV112" s="245"/>
      <c r="AW112" s="246"/>
      <c r="AX112" s="247"/>
      <c r="AY112" s="248">
        <f t="shared" si="53"/>
        <v>0</v>
      </c>
    </row>
    <row r="113" spans="1:51" s="243" customFormat="1" ht="31.5" customHeight="1" outlineLevel="2">
      <c r="A113" s="229"/>
      <c r="B113" s="282"/>
      <c r="C113" s="250" t="s">
        <v>6643</v>
      </c>
      <c r="D113" s="230" t="s">
        <v>6337</v>
      </c>
      <c r="E113" s="251"/>
      <c r="F113" s="188" t="s">
        <v>6748</v>
      </c>
      <c r="G113" s="253"/>
      <c r="H113" s="283"/>
      <c r="I113" s="141"/>
      <c r="J113" s="256"/>
      <c r="K113" s="257"/>
      <c r="L113" s="258"/>
      <c r="M113" s="194">
        <f t="shared" si="50"/>
        <v>0</v>
      </c>
      <c r="N113" s="247"/>
      <c r="O113" s="260"/>
      <c r="P113" s="234"/>
      <c r="Q113" s="261"/>
      <c r="R113" s="234"/>
      <c r="S113" s="150">
        <v>0</v>
      </c>
      <c r="T113" s="284"/>
      <c r="U113" s="264"/>
      <c r="V113" s="264"/>
      <c r="W113" s="244">
        <f t="shared" si="51"/>
        <v>0</v>
      </c>
      <c r="X113" s="266"/>
      <c r="Y113" s="238"/>
      <c r="Z113" s="267"/>
      <c r="AA113" s="267"/>
      <c r="AB113" s="267"/>
      <c r="AC113" s="268"/>
      <c r="AD113" s="269"/>
      <c r="AE113" s="233">
        <f t="shared" si="52"/>
        <v>0</v>
      </c>
      <c r="AF113" s="234">
        <v>850000</v>
      </c>
      <c r="AG113" s="270">
        <v>0</v>
      </c>
      <c r="AH113" s="235"/>
      <c r="AI113" s="236"/>
      <c r="AJ113" s="237">
        <v>0</v>
      </c>
      <c r="AK113" s="238"/>
      <c r="AL113" s="239"/>
      <c r="AM113" s="240" t="s">
        <v>6613</v>
      </c>
      <c r="AN113" s="405"/>
      <c r="AO113" s="241">
        <f t="shared" si="31"/>
      </c>
      <c r="AP113" s="272"/>
      <c r="AQ113" s="273"/>
      <c r="AR113" s="242">
        <f t="shared" si="42"/>
      </c>
      <c r="AS113" s="230" t="s">
        <v>6337</v>
      </c>
      <c r="AT113" s="243" t="s">
        <v>6337</v>
      </c>
      <c r="AU113" s="244"/>
      <c r="AV113" s="245"/>
      <c r="AW113" s="246"/>
      <c r="AX113" s="247"/>
      <c r="AY113" s="248">
        <f t="shared" si="53"/>
        <v>-850000</v>
      </c>
    </row>
    <row r="114" spans="1:51" s="243" customFormat="1" ht="31.5" customHeight="1" outlineLevel="2">
      <c r="A114" s="229"/>
      <c r="B114" s="282"/>
      <c r="C114" s="250" t="s">
        <v>6643</v>
      </c>
      <c r="D114" s="230" t="s">
        <v>6337</v>
      </c>
      <c r="E114" s="251"/>
      <c r="F114" s="188" t="s">
        <v>6748</v>
      </c>
      <c r="G114" s="253"/>
      <c r="H114" s="283"/>
      <c r="I114" s="141"/>
      <c r="J114" s="256"/>
      <c r="K114" s="257"/>
      <c r="L114" s="258"/>
      <c r="M114" s="194">
        <f t="shared" si="50"/>
        <v>0</v>
      </c>
      <c r="N114" s="247"/>
      <c r="O114" s="260"/>
      <c r="P114" s="234"/>
      <c r="Q114" s="261"/>
      <c r="R114" s="234"/>
      <c r="S114" s="150">
        <v>0</v>
      </c>
      <c r="T114" s="284"/>
      <c r="U114" s="264"/>
      <c r="V114" s="264"/>
      <c r="W114" s="244">
        <f t="shared" si="51"/>
        <v>0</v>
      </c>
      <c r="X114" s="266"/>
      <c r="Y114" s="238"/>
      <c r="Z114" s="267"/>
      <c r="AA114" s="267"/>
      <c r="AB114" s="267"/>
      <c r="AC114" s="268"/>
      <c r="AD114" s="269"/>
      <c r="AE114" s="233">
        <f t="shared" si="52"/>
        <v>0</v>
      </c>
      <c r="AF114" s="234">
        <v>850000</v>
      </c>
      <c r="AG114" s="270">
        <v>0</v>
      </c>
      <c r="AH114" s="235"/>
      <c r="AI114" s="236">
        <v>0</v>
      </c>
      <c r="AJ114" s="237">
        <v>0</v>
      </c>
      <c r="AK114" s="238"/>
      <c r="AL114" s="239"/>
      <c r="AM114" s="240" t="s">
        <v>6613</v>
      </c>
      <c r="AN114" s="405"/>
      <c r="AO114" s="241">
        <f t="shared" si="31"/>
      </c>
      <c r="AP114" s="272"/>
      <c r="AQ114" s="273"/>
      <c r="AR114" s="242">
        <f t="shared" si="42"/>
      </c>
      <c r="AS114" s="230" t="s">
        <v>6337</v>
      </c>
      <c r="AT114" s="243" t="s">
        <v>6337</v>
      </c>
      <c r="AU114" s="244"/>
      <c r="AV114" s="245"/>
      <c r="AW114" s="246"/>
      <c r="AX114" s="247"/>
      <c r="AY114" s="248">
        <f t="shared" si="53"/>
        <v>-850000</v>
      </c>
    </row>
    <row r="115" spans="1:51" ht="31.5" customHeight="1" outlineLevel="2" thickBot="1">
      <c r="A115" s="221"/>
      <c r="B115" s="486" t="s">
        <v>6584</v>
      </c>
      <c r="C115" s="222">
        <v>32</v>
      </c>
      <c r="D115" s="4">
        <v>1746</v>
      </c>
      <c r="E115" s="187" t="s">
        <v>6617</v>
      </c>
      <c r="F115" s="188" t="s">
        <v>6748</v>
      </c>
      <c r="G115" s="189"/>
      <c r="H115" s="223" t="s">
        <v>6753</v>
      </c>
      <c r="I115" s="141">
        <v>29</v>
      </c>
      <c r="J115" s="224"/>
      <c r="K115" s="192">
        <f>IF(L115="","","～")</f>
      </c>
      <c r="L115" s="193"/>
      <c r="M115" s="194">
        <f t="shared" si="50"/>
        <v>300000</v>
      </c>
      <c r="N115" s="195"/>
      <c r="O115" s="231">
        <v>300000</v>
      </c>
      <c r="P115" s="197"/>
      <c r="Q115" s="198"/>
      <c r="R115" s="197"/>
      <c r="S115" s="150">
        <v>300000</v>
      </c>
      <c r="T115" s="226" t="s">
        <v>6598</v>
      </c>
      <c r="U115" s="200"/>
      <c r="V115" s="200"/>
      <c r="W115" s="201">
        <f t="shared" si="51"/>
        <v>300000</v>
      </c>
      <c r="X115" s="202">
        <f>SUM(Y115:AC115)+AD115</f>
        <v>300000</v>
      </c>
      <c r="Y115" s="203"/>
      <c r="Z115" s="204"/>
      <c r="AA115" s="204"/>
      <c r="AB115" s="204"/>
      <c r="AC115" s="205"/>
      <c r="AD115" s="206">
        <f>+O115</f>
        <v>300000</v>
      </c>
      <c r="AE115" s="397">
        <f t="shared" si="52"/>
        <v>300000</v>
      </c>
      <c r="AF115" s="197">
        <v>474000</v>
      </c>
      <c r="AG115" s="208">
        <v>200000</v>
      </c>
      <c r="AH115" s="398">
        <v>200000</v>
      </c>
      <c r="AI115" s="399"/>
      <c r="AJ115" s="211">
        <v>480000</v>
      </c>
      <c r="AK115" s="203"/>
      <c r="AL115" s="197"/>
      <c r="AM115" s="212"/>
      <c r="AN115" s="227" t="s">
        <v>6610</v>
      </c>
      <c r="AO115" s="30" t="str">
        <f t="shared" si="31"/>
        <v>1746</v>
      </c>
      <c r="AP115" s="214">
        <v>17</v>
      </c>
      <c r="AQ115" s="215" t="s">
        <v>6754</v>
      </c>
      <c r="AR115" s="216" t="str">
        <f t="shared" si="42"/>
        <v>1746</v>
      </c>
      <c r="AS115" s="4" t="s">
        <v>6415</v>
      </c>
      <c r="AT115" s="24" t="s">
        <v>6417</v>
      </c>
      <c r="AU115" s="497">
        <f>AG115+X115</f>
        <v>500000</v>
      </c>
      <c r="AV115" s="217"/>
      <c r="AW115" s="218"/>
      <c r="AX115" s="195"/>
      <c r="AY115" s="220">
        <f t="shared" si="53"/>
        <v>-274000</v>
      </c>
    </row>
    <row r="116" spans="1:51" ht="24" customHeight="1" outlineLevel="1" thickBot="1">
      <c r="A116" s="321"/>
      <c r="B116" s="322"/>
      <c r="C116" s="323">
        <v>32</v>
      </c>
      <c r="D116" s="4" t="s">
        <v>6337</v>
      </c>
      <c r="E116" s="324"/>
      <c r="F116" s="325" t="s">
        <v>6755</v>
      </c>
      <c r="G116" s="326"/>
      <c r="H116" s="410"/>
      <c r="I116" s="328"/>
      <c r="J116" s="329"/>
      <c r="K116" s="330"/>
      <c r="L116" s="331"/>
      <c r="M116" s="332">
        <f>SUBTOTAL(9,M110:M115)</f>
        <v>1150000</v>
      </c>
      <c r="N116" s="333">
        <f>SUBTOTAL(9,N110:N115)</f>
        <v>550000</v>
      </c>
      <c r="O116" s="334">
        <f>SUBTOTAL(9,O110:O115)</f>
        <v>600000</v>
      </c>
      <c r="P116" s="335"/>
      <c r="Q116" s="336"/>
      <c r="R116" s="335"/>
      <c r="S116" s="337">
        <f>SUBTOTAL(9,S110:S115)</f>
        <v>1150000</v>
      </c>
      <c r="T116" s="338"/>
      <c r="U116" s="339"/>
      <c r="V116" s="339"/>
      <c r="W116" s="340">
        <f aca="true" t="shared" si="54" ref="W116:AF116">SUBTOTAL(9,W110:W115)</f>
        <v>1150000</v>
      </c>
      <c r="X116" s="341">
        <f t="shared" si="54"/>
        <v>600000</v>
      </c>
      <c r="Y116" s="342">
        <f t="shared" si="54"/>
        <v>0</v>
      </c>
      <c r="Z116" s="343">
        <f t="shared" si="54"/>
        <v>0</v>
      </c>
      <c r="AA116" s="343">
        <f t="shared" si="54"/>
        <v>0</v>
      </c>
      <c r="AB116" s="343">
        <f t="shared" si="54"/>
        <v>0</v>
      </c>
      <c r="AC116" s="344">
        <f t="shared" si="54"/>
        <v>0</v>
      </c>
      <c r="AD116" s="345">
        <f t="shared" si="54"/>
        <v>600000</v>
      </c>
      <c r="AE116" s="346">
        <f t="shared" si="54"/>
        <v>600000</v>
      </c>
      <c r="AF116" s="335">
        <f t="shared" si="54"/>
        <v>2924000</v>
      </c>
      <c r="AG116" s="347">
        <v>1050000</v>
      </c>
      <c r="AH116" s="348">
        <v>1050000</v>
      </c>
      <c r="AI116" s="349"/>
      <c r="AJ116" s="350">
        <f>SUBTOTAL(9,AJ110:AJ115)</f>
        <v>1330000</v>
      </c>
      <c r="AK116" s="351">
        <f>SUBTOTAL(9,AK110:AK115)</f>
        <v>50000</v>
      </c>
      <c r="AL116" s="335">
        <f>SUBTOTAL(9,AL110:AL115)</f>
        <v>0</v>
      </c>
      <c r="AM116" s="352"/>
      <c r="AN116" s="427"/>
      <c r="AO116" s="30">
        <f t="shared" si="31"/>
      </c>
      <c r="AP116" s="354"/>
      <c r="AQ116" s="355"/>
      <c r="AR116" s="216">
        <f t="shared" si="42"/>
      </c>
      <c r="AS116" s="4" t="s">
        <v>6337</v>
      </c>
      <c r="AT116" s="24" t="s">
        <v>6337</v>
      </c>
      <c r="AU116" s="413">
        <f>SUBTOTAL(9,AU110:AU115)</f>
        <v>1650000</v>
      </c>
      <c r="AV116" s="357"/>
      <c r="AW116" s="358">
        <f>SUBTOTAL(9,AW110:AW112)</f>
        <v>0</v>
      </c>
      <c r="AX116" s="359"/>
      <c r="AY116" s="360">
        <f>SUBTOTAL(9,AY110:AY115)</f>
        <v>-1874000</v>
      </c>
    </row>
    <row r="117" spans="1:51" ht="31.5" customHeight="1" outlineLevel="2">
      <c r="A117" s="221"/>
      <c r="B117" s="274" t="s">
        <v>6375</v>
      </c>
      <c r="C117" s="222">
        <v>33</v>
      </c>
      <c r="D117" s="4">
        <v>2136</v>
      </c>
      <c r="E117" s="187" t="s">
        <v>6376</v>
      </c>
      <c r="F117" s="188" t="s">
        <v>6756</v>
      </c>
      <c r="G117" s="189">
        <v>19</v>
      </c>
      <c r="H117" s="190" t="s">
        <v>6757</v>
      </c>
      <c r="I117" s="141"/>
      <c r="J117" s="224">
        <v>43750</v>
      </c>
      <c r="K117" s="192" t="str">
        <f>IF(L117="","","～")</f>
        <v>～</v>
      </c>
      <c r="L117" s="193">
        <v>43483</v>
      </c>
      <c r="M117" s="194">
        <f aca="true" t="shared" si="55" ref="M117:M124">N117+O117</f>
        <v>200000</v>
      </c>
      <c r="N117" s="195">
        <v>200000</v>
      </c>
      <c r="O117" s="196"/>
      <c r="P117" s="197"/>
      <c r="Q117" s="198"/>
      <c r="R117" s="197"/>
      <c r="S117" s="150">
        <v>200000</v>
      </c>
      <c r="T117" s="199">
        <f>+L117+14</f>
        <v>43497</v>
      </c>
      <c r="U117" s="200"/>
      <c r="V117" s="200"/>
      <c r="W117" s="201">
        <f aca="true" t="shared" si="56" ref="W117:W124">M117+X117-AD117</f>
        <v>200000</v>
      </c>
      <c r="X117" s="202">
        <f>SUM(Y117:AC117)</f>
        <v>0</v>
      </c>
      <c r="Y117" s="203"/>
      <c r="Z117" s="204"/>
      <c r="AA117" s="204"/>
      <c r="AB117" s="204"/>
      <c r="AC117" s="205"/>
      <c r="AD117" s="206"/>
      <c r="AE117" s="207">
        <f aca="true" t="shared" si="57" ref="AE117:AE124">SUM(Y117:AD117)</f>
        <v>0</v>
      </c>
      <c r="AF117" s="197">
        <v>330000</v>
      </c>
      <c r="AG117" s="208">
        <v>200000</v>
      </c>
      <c r="AH117" s="209">
        <v>200000</v>
      </c>
      <c r="AI117" s="210"/>
      <c r="AJ117" s="211">
        <v>200000</v>
      </c>
      <c r="AK117" s="203">
        <v>50000</v>
      </c>
      <c r="AL117" s="197"/>
      <c r="AM117" s="212" t="s">
        <v>6741</v>
      </c>
      <c r="AN117" s="213"/>
      <c r="AO117" s="30" t="str">
        <f t="shared" si="31"/>
        <v>2136</v>
      </c>
      <c r="AP117" s="214">
        <v>21</v>
      </c>
      <c r="AQ117" s="215" t="s">
        <v>6758</v>
      </c>
      <c r="AR117" s="216" t="str">
        <f t="shared" si="42"/>
        <v>2136</v>
      </c>
      <c r="AS117" s="4" t="s">
        <v>6418</v>
      </c>
      <c r="AT117" s="24" t="s">
        <v>6418</v>
      </c>
      <c r="AU117" s="201">
        <f>AG117+X117</f>
        <v>200000</v>
      </c>
      <c r="AV117" s="217"/>
      <c r="AW117" s="218"/>
      <c r="AX117" s="219"/>
      <c r="AY117" s="220">
        <f aca="true" t="shared" si="58" ref="AY117:AY124">AH117-AF117</f>
        <v>-130000</v>
      </c>
    </row>
    <row r="118" spans="1:51" ht="31.5" customHeight="1" outlineLevel="2">
      <c r="A118" s="221"/>
      <c r="B118" s="274" t="s">
        <v>6375</v>
      </c>
      <c r="C118" s="222">
        <v>33</v>
      </c>
      <c r="D118" s="4">
        <v>2137</v>
      </c>
      <c r="E118" s="187" t="s">
        <v>6376</v>
      </c>
      <c r="F118" s="188" t="s">
        <v>6756</v>
      </c>
      <c r="G118" s="189"/>
      <c r="H118" s="190" t="s">
        <v>6759</v>
      </c>
      <c r="I118" s="141"/>
      <c r="J118" s="224">
        <v>43575</v>
      </c>
      <c r="K118" s="192" t="str">
        <f>IF(L118="","","～")</f>
        <v>～</v>
      </c>
      <c r="L118" s="193">
        <v>43596</v>
      </c>
      <c r="M118" s="194">
        <f t="shared" si="55"/>
        <v>200000</v>
      </c>
      <c r="N118" s="195">
        <v>200000</v>
      </c>
      <c r="O118" s="196"/>
      <c r="P118" s="197"/>
      <c r="Q118" s="198"/>
      <c r="R118" s="197"/>
      <c r="S118" s="150">
        <v>200000</v>
      </c>
      <c r="T118" s="199">
        <f>+L118+14</f>
        <v>43610</v>
      </c>
      <c r="U118" s="200"/>
      <c r="V118" s="200"/>
      <c r="W118" s="201">
        <f t="shared" si="56"/>
        <v>200000</v>
      </c>
      <c r="X118" s="202">
        <f>SUM(Y118:AC118)</f>
        <v>0</v>
      </c>
      <c r="Y118" s="203"/>
      <c r="Z118" s="204"/>
      <c r="AA118" s="204"/>
      <c r="AB118" s="204"/>
      <c r="AC118" s="205"/>
      <c r="AD118" s="206"/>
      <c r="AE118" s="207">
        <f t="shared" si="57"/>
        <v>0</v>
      </c>
      <c r="AF118" s="197">
        <v>360000</v>
      </c>
      <c r="AG118" s="208">
        <v>200000</v>
      </c>
      <c r="AH118" s="209">
        <v>200000</v>
      </c>
      <c r="AI118" s="210"/>
      <c r="AJ118" s="211">
        <v>200000</v>
      </c>
      <c r="AK118" s="203"/>
      <c r="AL118" s="197"/>
      <c r="AM118" s="212"/>
      <c r="AN118" s="213"/>
      <c r="AO118" s="30" t="str">
        <f t="shared" si="31"/>
        <v>2137</v>
      </c>
      <c r="AP118" s="214">
        <v>21</v>
      </c>
      <c r="AQ118" s="215" t="s">
        <v>6760</v>
      </c>
      <c r="AR118" s="216" t="str">
        <f t="shared" si="42"/>
        <v>2137</v>
      </c>
      <c r="AS118" s="4" t="s">
        <v>6419</v>
      </c>
      <c r="AT118" s="24" t="s">
        <v>6419</v>
      </c>
      <c r="AU118" s="201">
        <f>AG118+X118</f>
        <v>200000</v>
      </c>
      <c r="AV118" s="217"/>
      <c r="AW118" s="218"/>
      <c r="AX118" s="219"/>
      <c r="AY118" s="220">
        <f t="shared" si="58"/>
        <v>-160000</v>
      </c>
    </row>
    <row r="119" spans="1:51" s="243" customFormat="1" ht="31.5" customHeight="1" outlineLevel="2">
      <c r="A119" s="437"/>
      <c r="B119" s="494" t="s">
        <v>6375</v>
      </c>
      <c r="C119" s="250">
        <v>33</v>
      </c>
      <c r="D119" s="230" t="s">
        <v>6337</v>
      </c>
      <c r="E119" s="251" t="s">
        <v>6721</v>
      </c>
      <c r="F119" s="188" t="s">
        <v>6756</v>
      </c>
      <c r="G119" s="253"/>
      <c r="H119" s="438" t="s">
        <v>6761</v>
      </c>
      <c r="I119" s="141"/>
      <c r="J119" s="256"/>
      <c r="K119" s="257"/>
      <c r="L119" s="258"/>
      <c r="M119" s="194">
        <f t="shared" si="55"/>
        <v>0</v>
      </c>
      <c r="N119" s="247"/>
      <c r="O119" s="260"/>
      <c r="P119" s="234"/>
      <c r="Q119" s="261"/>
      <c r="R119" s="234"/>
      <c r="S119" s="150">
        <v>0</v>
      </c>
      <c r="T119" s="502"/>
      <c r="U119" s="264"/>
      <c r="V119" s="264"/>
      <c r="W119" s="265">
        <f t="shared" si="56"/>
        <v>0</v>
      </c>
      <c r="X119" s="493">
        <f>AH119+AI119+SUM(Y119:AD119)</f>
        <v>0</v>
      </c>
      <c r="Y119" s="238"/>
      <c r="Z119" s="267"/>
      <c r="AA119" s="267"/>
      <c r="AB119" s="267"/>
      <c r="AC119" s="268"/>
      <c r="AD119" s="269"/>
      <c r="AE119" s="233">
        <f t="shared" si="57"/>
        <v>0</v>
      </c>
      <c r="AF119" s="234"/>
      <c r="AG119" s="270">
        <v>0</v>
      </c>
      <c r="AH119" s="440"/>
      <c r="AI119" s="236"/>
      <c r="AJ119" s="237">
        <v>0</v>
      </c>
      <c r="AK119" s="238">
        <v>50000</v>
      </c>
      <c r="AL119" s="234"/>
      <c r="AM119" s="240" t="s">
        <v>6741</v>
      </c>
      <c r="AN119" s="405" t="s">
        <v>6692</v>
      </c>
      <c r="AO119" s="241">
        <f t="shared" si="31"/>
      </c>
      <c r="AP119" s="272"/>
      <c r="AQ119" s="273"/>
      <c r="AR119" s="242">
        <f t="shared" si="42"/>
      </c>
      <c r="AS119" s="230" t="s">
        <v>6337</v>
      </c>
      <c r="AT119" s="243" t="s">
        <v>6337</v>
      </c>
      <c r="AU119" s="265"/>
      <c r="AV119" s="245"/>
      <c r="AW119" s="246"/>
      <c r="AX119" s="247"/>
      <c r="AY119" s="248">
        <f t="shared" si="58"/>
        <v>0</v>
      </c>
    </row>
    <row r="120" spans="1:51" s="243" customFormat="1" ht="31.5" customHeight="1" outlineLevel="2">
      <c r="A120" s="229"/>
      <c r="B120" s="422" t="s">
        <v>6375</v>
      </c>
      <c r="C120" s="250">
        <v>33</v>
      </c>
      <c r="D120" s="230" t="s">
        <v>6337</v>
      </c>
      <c r="E120" s="251" t="s">
        <v>6677</v>
      </c>
      <c r="F120" s="188" t="s">
        <v>6756</v>
      </c>
      <c r="G120" s="253"/>
      <c r="H120" s="283" t="s">
        <v>6762</v>
      </c>
      <c r="I120" s="141"/>
      <c r="J120" s="256"/>
      <c r="K120" s="257">
        <f>IF(L120="","","～")</f>
      </c>
      <c r="L120" s="258"/>
      <c r="M120" s="194">
        <f t="shared" si="55"/>
        <v>0</v>
      </c>
      <c r="N120" s="247"/>
      <c r="O120" s="260"/>
      <c r="P120" s="234"/>
      <c r="Q120" s="261"/>
      <c r="R120" s="234"/>
      <c r="S120" s="150">
        <v>0</v>
      </c>
      <c r="T120" s="284"/>
      <c r="U120" s="264"/>
      <c r="V120" s="264"/>
      <c r="W120" s="265">
        <f t="shared" si="56"/>
        <v>0</v>
      </c>
      <c r="X120" s="266">
        <f>SUM(Y120:AC120)</f>
        <v>0</v>
      </c>
      <c r="Y120" s="238"/>
      <c r="Z120" s="267"/>
      <c r="AA120" s="267"/>
      <c r="AB120" s="267"/>
      <c r="AC120" s="268"/>
      <c r="AD120" s="269"/>
      <c r="AE120" s="233">
        <f t="shared" si="57"/>
        <v>0</v>
      </c>
      <c r="AF120" s="234">
        <v>400000</v>
      </c>
      <c r="AG120" s="270">
        <v>0</v>
      </c>
      <c r="AH120" s="235"/>
      <c r="AI120" s="236"/>
      <c r="AJ120" s="237"/>
      <c r="AK120" s="238"/>
      <c r="AL120" s="234"/>
      <c r="AM120" s="240"/>
      <c r="AN120" s="405"/>
      <c r="AO120" s="241">
        <f t="shared" si="31"/>
      </c>
      <c r="AP120" s="272"/>
      <c r="AQ120" s="273"/>
      <c r="AR120" s="242">
        <f t="shared" si="42"/>
      </c>
      <c r="AS120" s="230" t="s">
        <v>6337</v>
      </c>
      <c r="AT120" s="243" t="s">
        <v>6337</v>
      </c>
      <c r="AU120" s="265">
        <f>AG120+X120</f>
        <v>0</v>
      </c>
      <c r="AV120" s="245"/>
      <c r="AW120" s="246"/>
      <c r="AX120" s="247"/>
      <c r="AY120" s="248">
        <f t="shared" si="58"/>
        <v>-400000</v>
      </c>
    </row>
    <row r="121" spans="1:51" s="243" customFormat="1" ht="31.5" customHeight="1" outlineLevel="2">
      <c r="A121" s="437"/>
      <c r="B121" s="494" t="s">
        <v>6375</v>
      </c>
      <c r="C121" s="250">
        <v>33</v>
      </c>
      <c r="D121" s="230" t="s">
        <v>6337</v>
      </c>
      <c r="E121" s="251" t="s">
        <v>6677</v>
      </c>
      <c r="F121" s="188" t="s">
        <v>6756</v>
      </c>
      <c r="G121" s="253"/>
      <c r="H121" s="283" t="s">
        <v>6763</v>
      </c>
      <c r="I121" s="141"/>
      <c r="J121" s="256"/>
      <c r="K121" s="257">
        <f>IF(L121="","","～")</f>
      </c>
      <c r="L121" s="513"/>
      <c r="M121" s="194">
        <f t="shared" si="55"/>
        <v>0</v>
      </c>
      <c r="N121" s="247"/>
      <c r="O121" s="260"/>
      <c r="P121" s="234"/>
      <c r="Q121" s="261"/>
      <c r="R121" s="234"/>
      <c r="S121" s="150">
        <v>0</v>
      </c>
      <c r="T121" s="284"/>
      <c r="U121" s="264"/>
      <c r="V121" s="264"/>
      <c r="W121" s="265">
        <f t="shared" si="56"/>
        <v>0</v>
      </c>
      <c r="X121" s="266">
        <f>SUM(Y121:AC121)</f>
        <v>0</v>
      </c>
      <c r="Y121" s="238"/>
      <c r="Z121" s="267"/>
      <c r="AA121" s="267"/>
      <c r="AB121" s="267"/>
      <c r="AC121" s="268"/>
      <c r="AD121" s="269"/>
      <c r="AE121" s="233">
        <f t="shared" si="57"/>
        <v>0</v>
      </c>
      <c r="AF121" s="234">
        <v>180000</v>
      </c>
      <c r="AG121" s="270">
        <v>0</v>
      </c>
      <c r="AH121" s="235"/>
      <c r="AI121" s="236"/>
      <c r="AJ121" s="237"/>
      <c r="AK121" s="238"/>
      <c r="AL121" s="234"/>
      <c r="AM121" s="240"/>
      <c r="AN121" s="405"/>
      <c r="AO121" s="241">
        <f t="shared" si="31"/>
      </c>
      <c r="AP121" s="272"/>
      <c r="AQ121" s="273"/>
      <c r="AR121" s="242">
        <f t="shared" si="42"/>
      </c>
      <c r="AS121" s="230" t="s">
        <v>6337</v>
      </c>
      <c r="AT121" s="243" t="s">
        <v>6337</v>
      </c>
      <c r="AU121" s="265">
        <f>AG121+X121</f>
        <v>0</v>
      </c>
      <c r="AV121" s="245"/>
      <c r="AW121" s="246"/>
      <c r="AX121" s="247"/>
      <c r="AY121" s="248">
        <f t="shared" si="58"/>
        <v>-180000</v>
      </c>
    </row>
    <row r="122" spans="1:51" s="243" customFormat="1" ht="31.5" customHeight="1" outlineLevel="2">
      <c r="A122" s="229"/>
      <c r="B122" s="282"/>
      <c r="C122" s="250" t="s">
        <v>6645</v>
      </c>
      <c r="D122" s="230" t="s">
        <v>6337</v>
      </c>
      <c r="E122" s="251"/>
      <c r="F122" s="188" t="s">
        <v>6756</v>
      </c>
      <c r="G122" s="253"/>
      <c r="H122" s="283"/>
      <c r="I122" s="141"/>
      <c r="J122" s="256"/>
      <c r="K122" s="257"/>
      <c r="L122" s="258"/>
      <c r="M122" s="194">
        <f t="shared" si="55"/>
        <v>0</v>
      </c>
      <c r="N122" s="247"/>
      <c r="O122" s="260"/>
      <c r="P122" s="234"/>
      <c r="Q122" s="261"/>
      <c r="R122" s="234"/>
      <c r="S122" s="150">
        <v>0</v>
      </c>
      <c r="T122" s="284"/>
      <c r="U122" s="264"/>
      <c r="V122" s="264"/>
      <c r="W122" s="244">
        <f t="shared" si="56"/>
        <v>0</v>
      </c>
      <c r="X122" s="266"/>
      <c r="Y122" s="238"/>
      <c r="Z122" s="267"/>
      <c r="AA122" s="267"/>
      <c r="AB122" s="267"/>
      <c r="AC122" s="268"/>
      <c r="AD122" s="269"/>
      <c r="AE122" s="233">
        <f t="shared" si="57"/>
        <v>0</v>
      </c>
      <c r="AF122" s="234">
        <v>850000</v>
      </c>
      <c r="AG122" s="270">
        <v>0</v>
      </c>
      <c r="AH122" s="235"/>
      <c r="AI122" s="236"/>
      <c r="AJ122" s="237">
        <v>0</v>
      </c>
      <c r="AK122" s="238"/>
      <c r="AL122" s="239"/>
      <c r="AM122" s="240" t="s">
        <v>6613</v>
      </c>
      <c r="AN122" s="405"/>
      <c r="AO122" s="241">
        <f t="shared" si="31"/>
      </c>
      <c r="AP122" s="272"/>
      <c r="AQ122" s="273"/>
      <c r="AR122" s="242">
        <f t="shared" si="42"/>
      </c>
      <c r="AS122" s="230" t="s">
        <v>6337</v>
      </c>
      <c r="AT122" s="243" t="s">
        <v>6337</v>
      </c>
      <c r="AU122" s="244"/>
      <c r="AV122" s="245"/>
      <c r="AW122" s="246"/>
      <c r="AX122" s="247"/>
      <c r="AY122" s="248">
        <f t="shared" si="58"/>
        <v>-850000</v>
      </c>
    </row>
    <row r="123" spans="1:51" s="243" customFormat="1" ht="31.5" customHeight="1" outlineLevel="2">
      <c r="A123" s="229"/>
      <c r="B123" s="282"/>
      <c r="C123" s="250" t="s">
        <v>6645</v>
      </c>
      <c r="D123" s="230" t="s">
        <v>6337</v>
      </c>
      <c r="E123" s="251"/>
      <c r="F123" s="188" t="s">
        <v>6756</v>
      </c>
      <c r="G123" s="253"/>
      <c r="H123" s="283"/>
      <c r="I123" s="141"/>
      <c r="J123" s="256"/>
      <c r="K123" s="257"/>
      <c r="L123" s="258"/>
      <c r="M123" s="194">
        <f t="shared" si="55"/>
        <v>0</v>
      </c>
      <c r="N123" s="247"/>
      <c r="O123" s="260"/>
      <c r="P123" s="234"/>
      <c r="Q123" s="261"/>
      <c r="R123" s="234"/>
      <c r="S123" s="150">
        <v>0</v>
      </c>
      <c r="T123" s="284"/>
      <c r="U123" s="264"/>
      <c r="V123" s="264"/>
      <c r="W123" s="244">
        <f t="shared" si="56"/>
        <v>0</v>
      </c>
      <c r="X123" s="266"/>
      <c r="Y123" s="238"/>
      <c r="Z123" s="267"/>
      <c r="AA123" s="267"/>
      <c r="AB123" s="267"/>
      <c r="AC123" s="268"/>
      <c r="AD123" s="269"/>
      <c r="AE123" s="233">
        <f t="shared" si="57"/>
        <v>0</v>
      </c>
      <c r="AF123" s="234">
        <v>850000</v>
      </c>
      <c r="AG123" s="270">
        <v>0</v>
      </c>
      <c r="AH123" s="235"/>
      <c r="AI123" s="236"/>
      <c r="AJ123" s="237">
        <v>0</v>
      </c>
      <c r="AK123" s="238"/>
      <c r="AL123" s="239"/>
      <c r="AM123" s="240" t="s">
        <v>6613</v>
      </c>
      <c r="AN123" s="405"/>
      <c r="AO123" s="241">
        <f t="shared" si="31"/>
      </c>
      <c r="AP123" s="272"/>
      <c r="AQ123" s="273"/>
      <c r="AR123" s="242">
        <f t="shared" si="42"/>
      </c>
      <c r="AS123" s="230" t="s">
        <v>6337</v>
      </c>
      <c r="AT123" s="243" t="s">
        <v>6337</v>
      </c>
      <c r="AU123" s="244"/>
      <c r="AV123" s="245"/>
      <c r="AW123" s="246"/>
      <c r="AX123" s="247"/>
      <c r="AY123" s="248">
        <f t="shared" si="58"/>
        <v>-850000</v>
      </c>
    </row>
    <row r="124" spans="1:51" s="243" customFormat="1" ht="31.5" customHeight="1" outlineLevel="2" thickBot="1">
      <c r="A124" s="229"/>
      <c r="B124" s="494" t="s">
        <v>6584</v>
      </c>
      <c r="C124" s="250">
        <v>33</v>
      </c>
      <c r="D124" s="230">
        <v>1747</v>
      </c>
      <c r="E124" s="251" t="s">
        <v>6617</v>
      </c>
      <c r="F124" s="188" t="s">
        <v>6756</v>
      </c>
      <c r="G124" s="253"/>
      <c r="H124" s="283" t="s">
        <v>6764</v>
      </c>
      <c r="I124" s="141"/>
      <c r="J124" s="256"/>
      <c r="K124" s="257">
        <f>IF(L124="","","～")</f>
      </c>
      <c r="L124" s="258"/>
      <c r="M124" s="194">
        <f t="shared" si="55"/>
        <v>0</v>
      </c>
      <c r="N124" s="247"/>
      <c r="O124" s="260"/>
      <c r="P124" s="234"/>
      <c r="Q124" s="261"/>
      <c r="R124" s="234"/>
      <c r="S124" s="150">
        <v>0</v>
      </c>
      <c r="T124" s="284">
        <v>43200</v>
      </c>
      <c r="U124" s="264"/>
      <c r="V124" s="264"/>
      <c r="W124" s="265">
        <f t="shared" si="56"/>
        <v>0</v>
      </c>
      <c r="X124" s="266">
        <f>SUM(Y124:AC124)</f>
        <v>0</v>
      </c>
      <c r="Y124" s="238"/>
      <c r="Z124" s="267"/>
      <c r="AA124" s="267"/>
      <c r="AB124" s="267"/>
      <c r="AC124" s="268"/>
      <c r="AD124" s="269"/>
      <c r="AE124" s="233">
        <f t="shared" si="57"/>
        <v>0</v>
      </c>
      <c r="AF124" s="234">
        <v>162000</v>
      </c>
      <c r="AG124" s="270">
        <v>0</v>
      </c>
      <c r="AH124" s="235">
        <v>60000</v>
      </c>
      <c r="AI124" s="236"/>
      <c r="AJ124" s="237">
        <v>60000</v>
      </c>
      <c r="AK124" s="238"/>
      <c r="AL124" s="234"/>
      <c r="AM124" s="240"/>
      <c r="AN124" s="405"/>
      <c r="AO124" s="241" t="str">
        <f t="shared" si="31"/>
        <v>1747</v>
      </c>
      <c r="AP124" s="272">
        <v>17</v>
      </c>
      <c r="AQ124" s="273" t="s">
        <v>6765</v>
      </c>
      <c r="AR124" s="242" t="str">
        <f t="shared" si="42"/>
        <v>1747</v>
      </c>
      <c r="AS124" s="230" t="s">
        <v>6420</v>
      </c>
      <c r="AT124" s="243" t="s">
        <v>6422</v>
      </c>
      <c r="AU124" s="265">
        <f>AG124+X124</f>
        <v>0</v>
      </c>
      <c r="AV124" s="245"/>
      <c r="AW124" s="246"/>
      <c r="AX124" s="247"/>
      <c r="AY124" s="248">
        <f t="shared" si="58"/>
        <v>-102000</v>
      </c>
    </row>
    <row r="125" spans="1:51" ht="24" customHeight="1" outlineLevel="1" thickBot="1">
      <c r="A125" s="321"/>
      <c r="B125" s="322"/>
      <c r="C125" s="323">
        <v>33</v>
      </c>
      <c r="D125" s="4" t="s">
        <v>6337</v>
      </c>
      <c r="E125" s="324"/>
      <c r="F125" s="325" t="s">
        <v>6766</v>
      </c>
      <c r="G125" s="326"/>
      <c r="H125" s="410"/>
      <c r="I125" s="328"/>
      <c r="J125" s="329"/>
      <c r="K125" s="330"/>
      <c r="L125" s="331"/>
      <c r="M125" s="332">
        <f>SUBTOTAL(9,M117:M124)</f>
        <v>400000</v>
      </c>
      <c r="N125" s="333">
        <f>SUBTOTAL(9,N117:N124)</f>
        <v>400000</v>
      </c>
      <c r="O125" s="334">
        <f>SUBTOTAL(9,O117:O124)</f>
        <v>0</v>
      </c>
      <c r="P125" s="335"/>
      <c r="Q125" s="336"/>
      <c r="R125" s="335"/>
      <c r="S125" s="337">
        <f>SUBTOTAL(9,S117:S124)</f>
        <v>400000</v>
      </c>
      <c r="T125" s="338"/>
      <c r="U125" s="339"/>
      <c r="V125" s="339"/>
      <c r="W125" s="413">
        <f aca="true" t="shared" si="59" ref="W125:AF125">SUBTOTAL(9,W117:W124)</f>
        <v>400000</v>
      </c>
      <c r="X125" s="341">
        <f t="shared" si="59"/>
        <v>0</v>
      </c>
      <c r="Y125" s="342">
        <f t="shared" si="59"/>
        <v>0</v>
      </c>
      <c r="Z125" s="343">
        <f t="shared" si="59"/>
        <v>0</v>
      </c>
      <c r="AA125" s="343">
        <f t="shared" si="59"/>
        <v>0</v>
      </c>
      <c r="AB125" s="343">
        <f t="shared" si="59"/>
        <v>0</v>
      </c>
      <c r="AC125" s="344">
        <f t="shared" si="59"/>
        <v>0</v>
      </c>
      <c r="AD125" s="345">
        <f t="shared" si="59"/>
        <v>0</v>
      </c>
      <c r="AE125" s="346">
        <f t="shared" si="59"/>
        <v>0</v>
      </c>
      <c r="AF125" s="335">
        <f t="shared" si="59"/>
        <v>3132000</v>
      </c>
      <c r="AG125" s="347">
        <v>400000</v>
      </c>
      <c r="AH125" s="348">
        <v>460000</v>
      </c>
      <c r="AI125" s="349">
        <v>0</v>
      </c>
      <c r="AJ125" s="350">
        <f>SUBTOTAL(9,AJ117:AJ124)</f>
        <v>460000</v>
      </c>
      <c r="AK125" s="351">
        <f>SUBTOTAL(9,AK117:AK124)</f>
        <v>100000</v>
      </c>
      <c r="AL125" s="335">
        <f>SUBTOTAL(9,AL117:AL124)</f>
        <v>0</v>
      </c>
      <c r="AM125" s="352"/>
      <c r="AN125" s="495">
        <f>M109+M116+M125</f>
        <v>5800000</v>
      </c>
      <c r="AO125" s="30">
        <f t="shared" si="31"/>
      </c>
      <c r="AP125" s="354"/>
      <c r="AQ125" s="355"/>
      <c r="AR125" s="216">
        <f t="shared" si="42"/>
      </c>
      <c r="AS125" s="4" t="s">
        <v>6337</v>
      </c>
      <c r="AT125" s="24" t="s">
        <v>6337</v>
      </c>
      <c r="AU125" s="413">
        <f>SUBTOTAL(9,AU117:AU124)</f>
        <v>400000</v>
      </c>
      <c r="AV125" s="357"/>
      <c r="AW125" s="358">
        <f>SUBTOTAL(9,AW117:AW124)</f>
        <v>0</v>
      </c>
      <c r="AX125" s="359"/>
      <c r="AY125" s="360">
        <f>SUBTOTAL(9,AY117:AY124)</f>
        <v>-2672000</v>
      </c>
    </row>
    <row r="126" spans="1:51" ht="28.5" customHeight="1" outlineLevel="2">
      <c r="A126" s="221"/>
      <c r="B126" s="274" t="s">
        <v>6324</v>
      </c>
      <c r="C126" s="222">
        <v>41</v>
      </c>
      <c r="D126" s="4">
        <v>1511</v>
      </c>
      <c r="E126" s="187" t="s">
        <v>6767</v>
      </c>
      <c r="F126" s="188" t="s">
        <v>6768</v>
      </c>
      <c r="G126" s="189"/>
      <c r="H126" s="223" t="s">
        <v>6769</v>
      </c>
      <c r="I126" s="141">
        <v>18</v>
      </c>
      <c r="J126" s="224">
        <v>43191</v>
      </c>
      <c r="K126" s="192" t="s">
        <v>6326</v>
      </c>
      <c r="L126" s="193">
        <v>39172</v>
      </c>
      <c r="M126" s="194">
        <f aca="true" t="shared" si="60" ref="M126:M132">N126+O126</f>
        <v>1500000</v>
      </c>
      <c r="N126" s="195"/>
      <c r="O126" s="231">
        <v>1500000</v>
      </c>
      <c r="P126" s="197"/>
      <c r="Q126" s="198"/>
      <c r="R126" s="198"/>
      <c r="S126" s="150">
        <v>1500000</v>
      </c>
      <c r="T126" s="226" t="s">
        <v>6598</v>
      </c>
      <c r="U126" s="200"/>
      <c r="V126" s="200"/>
      <c r="W126" s="201">
        <f aca="true" t="shared" si="61" ref="W126:W146">M126+X126-AD126</f>
        <v>1500000</v>
      </c>
      <c r="X126" s="202">
        <f aca="true" t="shared" si="62" ref="X126:X144">SUM(Y126:AC126)+AD126</f>
        <v>1500000</v>
      </c>
      <c r="Y126" s="203"/>
      <c r="Z126" s="204"/>
      <c r="AA126" s="204"/>
      <c r="AB126" s="204"/>
      <c r="AC126" s="205"/>
      <c r="AD126" s="206">
        <f aca="true" t="shared" si="63" ref="AD126:AD146">+O126</f>
        <v>1500000</v>
      </c>
      <c r="AE126" s="207"/>
      <c r="AF126" s="197"/>
      <c r="AG126" s="208">
        <v>1300000</v>
      </c>
      <c r="AH126" s="209"/>
      <c r="AI126" s="210">
        <v>300000</v>
      </c>
      <c r="AJ126" s="211">
        <v>300000</v>
      </c>
      <c r="AK126" s="514">
        <v>900000</v>
      </c>
      <c r="AL126" s="515"/>
      <c r="AM126" s="212"/>
      <c r="AN126" s="227" t="s">
        <v>6610</v>
      </c>
      <c r="AO126" s="30" t="str">
        <f t="shared" si="31"/>
        <v>1511</v>
      </c>
      <c r="AP126" s="214">
        <v>15</v>
      </c>
      <c r="AQ126" s="215" t="s">
        <v>6589</v>
      </c>
      <c r="AR126" s="216" t="str">
        <f t="shared" si="42"/>
        <v>1511</v>
      </c>
      <c r="AS126" s="4" t="s">
        <v>6423</v>
      </c>
      <c r="AT126" s="24" t="s">
        <v>6424</v>
      </c>
      <c r="AU126" s="201">
        <f aca="true" t="shared" si="64" ref="AU126:AU133">AG126+X126-AD126</f>
        <v>1300000</v>
      </c>
      <c r="AV126" s="217"/>
      <c r="AW126" s="218"/>
      <c r="AX126" s="219"/>
      <c r="AY126" s="220">
        <f aca="true" t="shared" si="65" ref="AY126:AY134">AH126-AF126</f>
        <v>0</v>
      </c>
    </row>
    <row r="127" spans="1:51" ht="28.5" customHeight="1" outlineLevel="2">
      <c r="A127" s="221"/>
      <c r="B127" s="274" t="s">
        <v>6324</v>
      </c>
      <c r="C127" s="222">
        <v>41</v>
      </c>
      <c r="D127" s="4">
        <v>1512</v>
      </c>
      <c r="E127" s="187" t="s">
        <v>6767</v>
      </c>
      <c r="F127" s="188" t="s">
        <v>6768</v>
      </c>
      <c r="G127" s="189"/>
      <c r="H127" s="223" t="s">
        <v>6770</v>
      </c>
      <c r="I127" s="141">
        <v>19</v>
      </c>
      <c r="J127" s="224">
        <v>43191</v>
      </c>
      <c r="K127" s="192" t="s">
        <v>6326</v>
      </c>
      <c r="L127" s="193">
        <v>39172</v>
      </c>
      <c r="M127" s="194">
        <f t="shared" si="60"/>
        <v>1000000</v>
      </c>
      <c r="N127" s="195"/>
      <c r="O127" s="231">
        <v>1000000</v>
      </c>
      <c r="P127" s="197"/>
      <c r="Q127" s="198"/>
      <c r="R127" s="198"/>
      <c r="S127" s="150">
        <v>1000000</v>
      </c>
      <c r="T127" s="226" t="s">
        <v>6598</v>
      </c>
      <c r="U127" s="200"/>
      <c r="V127" s="200"/>
      <c r="W127" s="201">
        <f t="shared" si="61"/>
        <v>1000000</v>
      </c>
      <c r="X127" s="202">
        <f t="shared" si="62"/>
        <v>1000000</v>
      </c>
      <c r="Y127" s="203"/>
      <c r="Z127" s="204"/>
      <c r="AA127" s="204"/>
      <c r="AB127" s="204"/>
      <c r="AC127" s="205"/>
      <c r="AD127" s="206">
        <f t="shared" si="63"/>
        <v>1000000</v>
      </c>
      <c r="AE127" s="207"/>
      <c r="AF127" s="197"/>
      <c r="AG127" s="208">
        <v>1000000</v>
      </c>
      <c r="AH127" s="209"/>
      <c r="AI127" s="210">
        <v>300000</v>
      </c>
      <c r="AJ127" s="211">
        <v>300000</v>
      </c>
      <c r="AK127" s="514">
        <v>900000</v>
      </c>
      <c r="AL127" s="515"/>
      <c r="AM127" s="212"/>
      <c r="AN127" s="227" t="s">
        <v>6610</v>
      </c>
      <c r="AO127" s="30" t="str">
        <f t="shared" si="31"/>
        <v>1512</v>
      </c>
      <c r="AP127" s="214">
        <v>15</v>
      </c>
      <c r="AQ127" s="215" t="s">
        <v>6625</v>
      </c>
      <c r="AR127" s="216" t="str">
        <f t="shared" si="42"/>
        <v>1512</v>
      </c>
      <c r="AS127" s="4" t="s">
        <v>6424</v>
      </c>
      <c r="AT127" s="24" t="s">
        <v>6425</v>
      </c>
      <c r="AU127" s="201">
        <f t="shared" si="64"/>
        <v>1000000</v>
      </c>
      <c r="AV127" s="217"/>
      <c r="AW127" s="218"/>
      <c r="AX127" s="219"/>
      <c r="AY127" s="220">
        <f t="shared" si="65"/>
        <v>0</v>
      </c>
    </row>
    <row r="128" spans="1:51" ht="28.5" customHeight="1" outlineLevel="2">
      <c r="A128" s="221"/>
      <c r="B128" s="274" t="s">
        <v>6324</v>
      </c>
      <c r="C128" s="222">
        <v>41</v>
      </c>
      <c r="D128" s="4">
        <v>1513</v>
      </c>
      <c r="E128" s="187" t="s">
        <v>6767</v>
      </c>
      <c r="F128" s="188" t="s">
        <v>6768</v>
      </c>
      <c r="G128" s="189"/>
      <c r="H128" s="223" t="s">
        <v>6771</v>
      </c>
      <c r="I128" s="141">
        <v>20</v>
      </c>
      <c r="J128" s="224">
        <v>43191</v>
      </c>
      <c r="K128" s="192" t="s">
        <v>6326</v>
      </c>
      <c r="L128" s="193">
        <v>39172</v>
      </c>
      <c r="M128" s="194">
        <f t="shared" si="60"/>
        <v>200000</v>
      </c>
      <c r="N128" s="195"/>
      <c r="O128" s="231">
        <v>200000</v>
      </c>
      <c r="P128" s="197"/>
      <c r="Q128" s="198"/>
      <c r="R128" s="198"/>
      <c r="S128" s="516">
        <v>200000</v>
      </c>
      <c r="T128" s="226" t="s">
        <v>6598</v>
      </c>
      <c r="U128" s="200"/>
      <c r="V128" s="200"/>
      <c r="W128" s="201">
        <f t="shared" si="61"/>
        <v>200000</v>
      </c>
      <c r="X128" s="202">
        <f t="shared" si="62"/>
        <v>200000</v>
      </c>
      <c r="Y128" s="203"/>
      <c r="Z128" s="204"/>
      <c r="AA128" s="204"/>
      <c r="AB128" s="204"/>
      <c r="AC128" s="205"/>
      <c r="AD128" s="206">
        <f t="shared" si="63"/>
        <v>200000</v>
      </c>
      <c r="AE128" s="207"/>
      <c r="AF128" s="197"/>
      <c r="AG128" s="208">
        <v>200000</v>
      </c>
      <c r="AH128" s="209"/>
      <c r="AI128" s="210">
        <v>300000</v>
      </c>
      <c r="AJ128" s="211">
        <v>300000</v>
      </c>
      <c r="AK128" s="514">
        <v>900000</v>
      </c>
      <c r="AL128" s="515"/>
      <c r="AM128" s="212"/>
      <c r="AN128" s="227" t="s">
        <v>6610</v>
      </c>
      <c r="AO128" s="30" t="str">
        <f t="shared" si="31"/>
        <v>1513</v>
      </c>
      <c r="AP128" s="214">
        <v>15</v>
      </c>
      <c r="AQ128" s="215" t="s">
        <v>6669</v>
      </c>
      <c r="AR128" s="216" t="str">
        <f t="shared" si="42"/>
        <v>1513</v>
      </c>
      <c r="AS128" s="4" t="s">
        <v>6425</v>
      </c>
      <c r="AT128" s="24" t="s">
        <v>6426</v>
      </c>
      <c r="AU128" s="201">
        <f t="shared" si="64"/>
        <v>200000</v>
      </c>
      <c r="AV128" s="217"/>
      <c r="AW128" s="218"/>
      <c r="AX128" s="219"/>
      <c r="AY128" s="220">
        <f t="shared" si="65"/>
        <v>0</v>
      </c>
    </row>
    <row r="129" spans="1:51" ht="28.5" customHeight="1" outlineLevel="2">
      <c r="A129" s="221"/>
      <c r="B129" s="274" t="s">
        <v>6324</v>
      </c>
      <c r="C129" s="222">
        <v>41</v>
      </c>
      <c r="D129" s="4">
        <v>1514</v>
      </c>
      <c r="E129" s="187" t="s">
        <v>6767</v>
      </c>
      <c r="F129" s="188" t="s">
        <v>6768</v>
      </c>
      <c r="G129" s="189"/>
      <c r="H129" s="223" t="s">
        <v>6772</v>
      </c>
      <c r="I129" s="141">
        <v>12</v>
      </c>
      <c r="J129" s="191"/>
      <c r="K129" s="192">
        <f aca="true" t="shared" si="66" ref="K129:K137">IF(L129="","","～")</f>
      </c>
      <c r="L129" s="517"/>
      <c r="M129" s="194">
        <f t="shared" si="60"/>
        <v>300000</v>
      </c>
      <c r="N129" s="195"/>
      <c r="O129" s="231">
        <v>300000</v>
      </c>
      <c r="P129" s="197"/>
      <c r="Q129" s="198"/>
      <c r="R129" s="198"/>
      <c r="S129" s="976">
        <v>1200000</v>
      </c>
      <c r="T129" s="226" t="s">
        <v>6598</v>
      </c>
      <c r="U129" s="200"/>
      <c r="V129" s="200"/>
      <c r="W129" s="201">
        <f t="shared" si="61"/>
        <v>300000</v>
      </c>
      <c r="X129" s="202">
        <f t="shared" si="62"/>
        <v>300000</v>
      </c>
      <c r="Y129" s="203"/>
      <c r="Z129" s="204"/>
      <c r="AA129" s="204"/>
      <c r="AB129" s="204"/>
      <c r="AC129" s="205"/>
      <c r="AD129" s="206">
        <f t="shared" si="63"/>
        <v>300000</v>
      </c>
      <c r="AE129" s="207"/>
      <c r="AF129" s="197"/>
      <c r="AG129" s="208">
        <v>300000</v>
      </c>
      <c r="AH129" s="209"/>
      <c r="AI129" s="210">
        <v>300000</v>
      </c>
      <c r="AJ129" s="211">
        <v>300000</v>
      </c>
      <c r="AK129" s="514">
        <v>900000</v>
      </c>
      <c r="AL129" s="515"/>
      <c r="AM129" s="212"/>
      <c r="AN129" s="227" t="s">
        <v>6610</v>
      </c>
      <c r="AO129" s="30" t="str">
        <f t="shared" si="31"/>
        <v>1514</v>
      </c>
      <c r="AP129" s="214">
        <v>15</v>
      </c>
      <c r="AQ129" s="215" t="s">
        <v>6671</v>
      </c>
      <c r="AR129" s="216" t="str">
        <f t="shared" si="42"/>
        <v>1514</v>
      </c>
      <c r="AS129" s="4" t="s">
        <v>6426</v>
      </c>
      <c r="AT129" s="24" t="s">
        <v>6427</v>
      </c>
      <c r="AU129" s="201">
        <f t="shared" si="64"/>
        <v>300000</v>
      </c>
      <c r="AV129" s="217"/>
      <c r="AW129" s="218"/>
      <c r="AX129" s="219"/>
      <c r="AY129" s="220">
        <f t="shared" si="65"/>
        <v>0</v>
      </c>
    </row>
    <row r="130" spans="1:51" ht="28.5" customHeight="1" outlineLevel="2">
      <c r="A130" s="221"/>
      <c r="B130" s="274" t="s">
        <v>6324</v>
      </c>
      <c r="C130" s="222">
        <v>41</v>
      </c>
      <c r="D130" s="4">
        <v>1515</v>
      </c>
      <c r="E130" s="187" t="s">
        <v>6767</v>
      </c>
      <c r="F130" s="188" t="s">
        <v>6768</v>
      </c>
      <c r="G130" s="189"/>
      <c r="H130" s="223" t="s">
        <v>6773</v>
      </c>
      <c r="I130" s="141">
        <v>13</v>
      </c>
      <c r="J130" s="191"/>
      <c r="K130" s="192">
        <f t="shared" si="66"/>
      </c>
      <c r="L130" s="517"/>
      <c r="M130" s="194">
        <f t="shared" si="60"/>
        <v>300000</v>
      </c>
      <c r="N130" s="195"/>
      <c r="O130" s="231">
        <v>300000</v>
      </c>
      <c r="P130" s="197"/>
      <c r="Q130" s="198"/>
      <c r="R130" s="198"/>
      <c r="S130" s="977"/>
      <c r="T130" s="226" t="s">
        <v>6598</v>
      </c>
      <c r="U130" s="200"/>
      <c r="V130" s="200"/>
      <c r="W130" s="201">
        <f t="shared" si="61"/>
        <v>300000</v>
      </c>
      <c r="X130" s="202">
        <f t="shared" si="62"/>
        <v>300000</v>
      </c>
      <c r="Y130" s="203"/>
      <c r="Z130" s="204"/>
      <c r="AA130" s="204"/>
      <c r="AB130" s="204"/>
      <c r="AC130" s="205"/>
      <c r="AD130" s="206">
        <f t="shared" si="63"/>
        <v>300000</v>
      </c>
      <c r="AE130" s="207"/>
      <c r="AF130" s="197"/>
      <c r="AG130" s="208">
        <v>300000</v>
      </c>
      <c r="AH130" s="209"/>
      <c r="AI130" s="210">
        <v>300000</v>
      </c>
      <c r="AJ130" s="211">
        <v>300000</v>
      </c>
      <c r="AK130" s="514">
        <v>900000</v>
      </c>
      <c r="AL130" s="515"/>
      <c r="AM130" s="212"/>
      <c r="AN130" s="227" t="s">
        <v>6610</v>
      </c>
      <c r="AO130" s="30" t="str">
        <f t="shared" si="31"/>
        <v>1515</v>
      </c>
      <c r="AP130" s="214">
        <v>15</v>
      </c>
      <c r="AQ130" s="215" t="s">
        <v>6774</v>
      </c>
      <c r="AR130" s="216" t="str">
        <f t="shared" si="42"/>
        <v>1515</v>
      </c>
      <c r="AS130" s="4" t="s">
        <v>6427</v>
      </c>
      <c r="AT130" s="24" t="s">
        <v>6428</v>
      </c>
      <c r="AU130" s="201">
        <f t="shared" si="64"/>
        <v>300000</v>
      </c>
      <c r="AV130" s="217"/>
      <c r="AW130" s="218"/>
      <c r="AX130" s="219"/>
      <c r="AY130" s="220">
        <f t="shared" si="65"/>
        <v>0</v>
      </c>
    </row>
    <row r="131" spans="1:51" ht="28.5" customHeight="1" outlineLevel="2">
      <c r="A131" s="221"/>
      <c r="B131" s="274" t="s">
        <v>6324</v>
      </c>
      <c r="C131" s="222">
        <v>41</v>
      </c>
      <c r="D131" s="4">
        <v>1516</v>
      </c>
      <c r="E131" s="187" t="s">
        <v>6767</v>
      </c>
      <c r="F131" s="188" t="s">
        <v>6768</v>
      </c>
      <c r="G131" s="189"/>
      <c r="H131" s="223" t="s">
        <v>6775</v>
      </c>
      <c r="I131" s="141">
        <v>14</v>
      </c>
      <c r="J131" s="191"/>
      <c r="K131" s="192">
        <f t="shared" si="66"/>
      </c>
      <c r="L131" s="517"/>
      <c r="M131" s="194">
        <f t="shared" si="60"/>
        <v>300000</v>
      </c>
      <c r="N131" s="195"/>
      <c r="O131" s="231">
        <v>300000</v>
      </c>
      <c r="P131" s="197"/>
      <c r="Q131" s="198"/>
      <c r="R131" s="198"/>
      <c r="S131" s="977"/>
      <c r="T131" s="226" t="s">
        <v>6598</v>
      </c>
      <c r="U131" s="200"/>
      <c r="V131" s="200"/>
      <c r="W131" s="201">
        <f t="shared" si="61"/>
        <v>300000</v>
      </c>
      <c r="X131" s="202">
        <f t="shared" si="62"/>
        <v>300000</v>
      </c>
      <c r="Y131" s="203"/>
      <c r="Z131" s="204"/>
      <c r="AA131" s="204"/>
      <c r="AB131" s="204"/>
      <c r="AC131" s="408"/>
      <c r="AD131" s="206">
        <f t="shared" si="63"/>
        <v>300000</v>
      </c>
      <c r="AE131" s="207"/>
      <c r="AF131" s="197"/>
      <c r="AG131" s="208">
        <v>300000</v>
      </c>
      <c r="AH131" s="209"/>
      <c r="AI131" s="210">
        <v>300000</v>
      </c>
      <c r="AJ131" s="211">
        <v>300000</v>
      </c>
      <c r="AK131" s="514">
        <v>900000</v>
      </c>
      <c r="AL131" s="515"/>
      <c r="AM131" s="212"/>
      <c r="AN131" s="227" t="s">
        <v>6610</v>
      </c>
      <c r="AO131" s="30" t="str">
        <f t="shared" si="31"/>
        <v>1516</v>
      </c>
      <c r="AP131" s="214">
        <v>15</v>
      </c>
      <c r="AQ131" s="215" t="s">
        <v>6690</v>
      </c>
      <c r="AR131" s="216" t="str">
        <f t="shared" si="42"/>
        <v>1516</v>
      </c>
      <c r="AS131" s="4" t="s">
        <v>6428</v>
      </c>
      <c r="AT131" s="24" t="s">
        <v>6429</v>
      </c>
      <c r="AU131" s="201">
        <f t="shared" si="64"/>
        <v>300000</v>
      </c>
      <c r="AV131" s="217"/>
      <c r="AW131" s="218"/>
      <c r="AX131" s="219"/>
      <c r="AY131" s="220">
        <f t="shared" si="65"/>
        <v>0</v>
      </c>
    </row>
    <row r="132" spans="1:51" ht="28.5" customHeight="1" outlineLevel="2">
      <c r="A132" s="221"/>
      <c r="B132" s="274" t="s">
        <v>6324</v>
      </c>
      <c r="C132" s="222">
        <v>41</v>
      </c>
      <c r="D132" s="4">
        <v>1517</v>
      </c>
      <c r="E132" s="187" t="s">
        <v>6767</v>
      </c>
      <c r="F132" s="188" t="s">
        <v>6768</v>
      </c>
      <c r="G132" s="189"/>
      <c r="H132" s="223" t="s">
        <v>6776</v>
      </c>
      <c r="I132" s="141">
        <v>15</v>
      </c>
      <c r="J132" s="191"/>
      <c r="K132" s="192">
        <f t="shared" si="66"/>
      </c>
      <c r="L132" s="517"/>
      <c r="M132" s="194">
        <f t="shared" si="60"/>
        <v>300000</v>
      </c>
      <c r="N132" s="195"/>
      <c r="O132" s="231">
        <v>300000</v>
      </c>
      <c r="P132" s="197"/>
      <c r="Q132" s="198"/>
      <c r="R132" s="198"/>
      <c r="S132" s="978"/>
      <c r="T132" s="226" t="s">
        <v>6598</v>
      </c>
      <c r="U132" s="200"/>
      <c r="V132" s="200"/>
      <c r="W132" s="201">
        <f t="shared" si="61"/>
        <v>300000</v>
      </c>
      <c r="X132" s="202">
        <f t="shared" si="62"/>
        <v>300000</v>
      </c>
      <c r="Y132" s="203"/>
      <c r="Z132" s="204"/>
      <c r="AA132" s="204"/>
      <c r="AB132" s="204"/>
      <c r="AC132" s="408"/>
      <c r="AD132" s="206">
        <f t="shared" si="63"/>
        <v>300000</v>
      </c>
      <c r="AE132" s="207"/>
      <c r="AF132" s="197"/>
      <c r="AG132" s="208">
        <v>300000</v>
      </c>
      <c r="AH132" s="209"/>
      <c r="AI132" s="210"/>
      <c r="AJ132" s="211">
        <v>300000</v>
      </c>
      <c r="AK132" s="514">
        <v>900000</v>
      </c>
      <c r="AL132" s="515"/>
      <c r="AM132" s="212"/>
      <c r="AN132" s="227" t="s">
        <v>6610</v>
      </c>
      <c r="AO132" s="30" t="str">
        <f t="shared" si="31"/>
        <v>1517</v>
      </c>
      <c r="AP132" s="214">
        <v>15</v>
      </c>
      <c r="AQ132" s="215" t="s">
        <v>6702</v>
      </c>
      <c r="AR132" s="216" t="str">
        <f t="shared" si="42"/>
        <v>1517</v>
      </c>
      <c r="AS132" s="4" t="s">
        <v>6429</v>
      </c>
      <c r="AT132" s="24" t="s">
        <v>6430</v>
      </c>
      <c r="AU132" s="201">
        <f t="shared" si="64"/>
        <v>300000</v>
      </c>
      <c r="AV132" s="217"/>
      <c r="AW132" s="218"/>
      <c r="AX132" s="219"/>
      <c r="AY132" s="220">
        <f t="shared" si="65"/>
        <v>0</v>
      </c>
    </row>
    <row r="133" spans="1:51" s="243" customFormat="1" ht="28.5" customHeight="1" outlineLevel="2">
      <c r="A133" s="229"/>
      <c r="B133" s="422" t="s">
        <v>6324</v>
      </c>
      <c r="C133" s="250">
        <v>41</v>
      </c>
      <c r="D133" s="230" t="s">
        <v>6337</v>
      </c>
      <c r="E133" s="251" t="s">
        <v>6767</v>
      </c>
      <c r="F133" s="188" t="s">
        <v>6768</v>
      </c>
      <c r="G133" s="253"/>
      <c r="H133" s="518" t="s">
        <v>6777</v>
      </c>
      <c r="I133" s="141"/>
      <c r="J133" s="519"/>
      <c r="K133" s="257">
        <f t="shared" si="66"/>
      </c>
      <c r="L133" s="520"/>
      <c r="M133" s="259"/>
      <c r="N133" s="247"/>
      <c r="O133" s="521"/>
      <c r="P133" s="234"/>
      <c r="Q133" s="261"/>
      <c r="R133" s="261"/>
      <c r="S133" s="522"/>
      <c r="T133" s="226" t="s">
        <v>6598</v>
      </c>
      <c r="U133" s="264"/>
      <c r="V133" s="264"/>
      <c r="W133" s="265">
        <f t="shared" si="61"/>
        <v>0</v>
      </c>
      <c r="X133" s="266">
        <f t="shared" si="62"/>
        <v>0</v>
      </c>
      <c r="Y133" s="238"/>
      <c r="Z133" s="267"/>
      <c r="AA133" s="267"/>
      <c r="AB133" s="267"/>
      <c r="AC133" s="523"/>
      <c r="AD133" s="269">
        <f t="shared" si="63"/>
        <v>0</v>
      </c>
      <c r="AE133" s="233"/>
      <c r="AF133" s="234"/>
      <c r="AG133" s="270"/>
      <c r="AH133" s="235"/>
      <c r="AI133" s="236"/>
      <c r="AJ133" s="237">
        <v>300000</v>
      </c>
      <c r="AK133" s="238">
        <v>900000</v>
      </c>
      <c r="AL133" s="234"/>
      <c r="AM133" s="240"/>
      <c r="AN133" s="405"/>
      <c r="AO133" s="241">
        <f t="shared" si="31"/>
      </c>
      <c r="AP133" s="272"/>
      <c r="AQ133" s="273"/>
      <c r="AR133" s="242">
        <f t="shared" si="42"/>
      </c>
      <c r="AS133" s="230" t="s">
        <v>6337</v>
      </c>
      <c r="AT133" s="243" t="s">
        <v>6337</v>
      </c>
      <c r="AU133" s="265">
        <f t="shared" si="64"/>
        <v>0</v>
      </c>
      <c r="AV133" s="245"/>
      <c r="AW133" s="246"/>
      <c r="AX133" s="247"/>
      <c r="AY133" s="248">
        <f t="shared" si="65"/>
        <v>0</v>
      </c>
    </row>
    <row r="134" spans="1:51" ht="28.5" customHeight="1" outlineLevel="2">
      <c r="A134" s="221"/>
      <c r="B134" s="274" t="s">
        <v>6375</v>
      </c>
      <c r="C134" s="222">
        <v>41</v>
      </c>
      <c r="D134" s="4">
        <v>2141</v>
      </c>
      <c r="E134" s="187" t="s">
        <v>6376</v>
      </c>
      <c r="F134" s="188" t="s">
        <v>6768</v>
      </c>
      <c r="G134" s="189">
        <v>43</v>
      </c>
      <c r="H134" s="223" t="s">
        <v>6778</v>
      </c>
      <c r="I134" s="141">
        <v>49</v>
      </c>
      <c r="J134" s="224">
        <v>43758</v>
      </c>
      <c r="K134" s="192" t="str">
        <f t="shared" si="66"/>
        <v>～</v>
      </c>
      <c r="L134" s="193">
        <v>43786</v>
      </c>
      <c r="M134" s="194">
        <f aca="true" t="shared" si="67" ref="M134:M146">N134+O134</f>
        <v>2000000</v>
      </c>
      <c r="N134" s="195">
        <v>200000</v>
      </c>
      <c r="O134" s="231">
        <v>1800000</v>
      </c>
      <c r="P134" s="197"/>
      <c r="Q134" s="198"/>
      <c r="R134" s="197"/>
      <c r="S134" s="150">
        <v>2300000</v>
      </c>
      <c r="T134" s="226" t="s">
        <v>6598</v>
      </c>
      <c r="U134" s="200"/>
      <c r="V134" s="200"/>
      <c r="W134" s="201">
        <f t="shared" si="61"/>
        <v>2478000</v>
      </c>
      <c r="X134" s="202">
        <f t="shared" si="62"/>
        <v>2278000</v>
      </c>
      <c r="Y134" s="203">
        <v>178000</v>
      </c>
      <c r="Z134" s="204"/>
      <c r="AA134" s="204"/>
      <c r="AB134" s="204"/>
      <c r="AC134" s="205">
        <v>300000</v>
      </c>
      <c r="AD134" s="206">
        <f t="shared" si="63"/>
        <v>1800000</v>
      </c>
      <c r="AE134" s="207">
        <f aca="true" t="shared" si="68" ref="AE134:AE146">SUM(Y134:AD134)</f>
        <v>2278000</v>
      </c>
      <c r="AF134" s="197">
        <v>2644000</v>
      </c>
      <c r="AG134" s="208">
        <v>2000000</v>
      </c>
      <c r="AH134" s="209">
        <v>1600000</v>
      </c>
      <c r="AI134" s="524">
        <v>400000</v>
      </c>
      <c r="AJ134" s="211">
        <v>2000000</v>
      </c>
      <c r="AK134" s="203">
        <v>356000</v>
      </c>
      <c r="AL134" s="197"/>
      <c r="AM134" s="525" t="s">
        <v>6779</v>
      </c>
      <c r="AN134" s="227" t="s">
        <v>6635</v>
      </c>
      <c r="AO134" s="30" t="str">
        <f aca="true" t="shared" si="69" ref="AO134:AO163">AP134&amp;AQ134</f>
        <v>2141</v>
      </c>
      <c r="AP134" s="214">
        <v>21</v>
      </c>
      <c r="AQ134" s="215" t="s">
        <v>6648</v>
      </c>
      <c r="AR134" s="216" t="str">
        <f t="shared" si="42"/>
        <v>2141</v>
      </c>
      <c r="AS134" s="4" t="s">
        <v>6431</v>
      </c>
      <c r="AT134" s="24" t="s">
        <v>6431</v>
      </c>
      <c r="AU134" s="201">
        <f>AG134+Y134</f>
        <v>2178000</v>
      </c>
      <c r="AV134" s="217"/>
      <c r="AW134" s="218"/>
      <c r="AX134" s="526"/>
      <c r="AY134" s="220">
        <f t="shared" si="65"/>
        <v>-1044000</v>
      </c>
    </row>
    <row r="135" spans="1:59" ht="28.5" customHeight="1" outlineLevel="2">
      <c r="A135" s="221"/>
      <c r="B135" s="274" t="s">
        <v>6375</v>
      </c>
      <c r="C135" s="222">
        <v>41</v>
      </c>
      <c r="D135" s="4">
        <v>2142</v>
      </c>
      <c r="E135" s="187" t="s">
        <v>6780</v>
      </c>
      <c r="F135" s="188" t="s">
        <v>6768</v>
      </c>
      <c r="G135" s="189">
        <v>13</v>
      </c>
      <c r="H135" s="223" t="s">
        <v>6781</v>
      </c>
      <c r="I135" s="141">
        <v>50</v>
      </c>
      <c r="J135" s="224">
        <v>42826</v>
      </c>
      <c r="K135" s="192" t="str">
        <f t="shared" si="66"/>
        <v>～</v>
      </c>
      <c r="L135" s="193">
        <v>43744</v>
      </c>
      <c r="M135" s="194">
        <f t="shared" si="67"/>
        <v>3300000</v>
      </c>
      <c r="N135" s="527">
        <v>300000</v>
      </c>
      <c r="O135" s="231">
        <v>3000000</v>
      </c>
      <c r="P135" s="197"/>
      <c r="Q135" s="198"/>
      <c r="R135" s="197"/>
      <c r="S135" s="150">
        <v>3300000</v>
      </c>
      <c r="T135" s="226" t="s">
        <v>6598</v>
      </c>
      <c r="U135" s="200"/>
      <c r="V135" s="200"/>
      <c r="W135" s="201">
        <f t="shared" si="61"/>
        <v>3300000</v>
      </c>
      <c r="X135" s="202">
        <f t="shared" si="62"/>
        <v>3000000</v>
      </c>
      <c r="Y135" s="203"/>
      <c r="Z135" s="204"/>
      <c r="AA135" s="204"/>
      <c r="AB135" s="204"/>
      <c r="AC135" s="205"/>
      <c r="AD135" s="206">
        <f t="shared" si="63"/>
        <v>3000000</v>
      </c>
      <c r="AE135" s="207">
        <f t="shared" si="68"/>
        <v>3000000</v>
      </c>
      <c r="AF135" s="197">
        <v>3370000</v>
      </c>
      <c r="AG135" s="208">
        <v>3300000</v>
      </c>
      <c r="AH135" s="528">
        <v>3000000</v>
      </c>
      <c r="AI135" s="529"/>
      <c r="AJ135" s="211">
        <v>3000000</v>
      </c>
      <c r="AK135" s="514"/>
      <c r="AL135" s="515"/>
      <c r="AM135" s="530" t="s">
        <v>6782</v>
      </c>
      <c r="AN135" s="227" t="s">
        <v>6635</v>
      </c>
      <c r="AO135" s="30" t="str">
        <f t="shared" si="69"/>
        <v>2142</v>
      </c>
      <c r="AP135" s="214">
        <v>21</v>
      </c>
      <c r="AQ135" s="215" t="s">
        <v>6696</v>
      </c>
      <c r="AR135" s="216" t="str">
        <f t="shared" si="42"/>
        <v>2142</v>
      </c>
      <c r="AS135" s="4" t="s">
        <v>6432</v>
      </c>
      <c r="AT135" s="24" t="s">
        <v>6432</v>
      </c>
      <c r="AU135" s="201">
        <f>AG135+X135-AD135</f>
        <v>3300000</v>
      </c>
      <c r="AV135" s="217"/>
      <c r="AW135" s="218"/>
      <c r="AX135" s="219"/>
      <c r="AY135" s="220">
        <f>BG135-AF135</f>
        <v>130000</v>
      </c>
      <c r="BG135" s="531">
        <v>3500000</v>
      </c>
    </row>
    <row r="136" spans="1:59" ht="28.5" customHeight="1" outlineLevel="2">
      <c r="A136" s="221"/>
      <c r="B136" s="274" t="s">
        <v>6375</v>
      </c>
      <c r="C136" s="222">
        <v>41</v>
      </c>
      <c r="D136" s="4">
        <v>2143</v>
      </c>
      <c r="E136" s="187" t="s">
        <v>6780</v>
      </c>
      <c r="F136" s="188" t="s">
        <v>6768</v>
      </c>
      <c r="G136" s="189">
        <v>13</v>
      </c>
      <c r="H136" s="223" t="s">
        <v>6783</v>
      </c>
      <c r="I136" s="141">
        <v>51</v>
      </c>
      <c r="J136" s="224">
        <v>43792</v>
      </c>
      <c r="K136" s="192" t="str">
        <f t="shared" si="66"/>
        <v>～</v>
      </c>
      <c r="L136" s="193">
        <v>43814</v>
      </c>
      <c r="M136" s="194">
        <f t="shared" si="67"/>
        <v>1600000</v>
      </c>
      <c r="N136" s="527"/>
      <c r="O136" s="231">
        <v>1600000</v>
      </c>
      <c r="P136" s="197"/>
      <c r="Q136" s="198"/>
      <c r="R136" s="197"/>
      <c r="S136" s="150">
        <v>1600000</v>
      </c>
      <c r="T136" s="226" t="s">
        <v>6598</v>
      </c>
      <c r="U136" s="200"/>
      <c r="V136" s="200"/>
      <c r="W136" s="201">
        <f t="shared" si="61"/>
        <v>1767000</v>
      </c>
      <c r="X136" s="202">
        <f t="shared" si="62"/>
        <v>1767000</v>
      </c>
      <c r="Y136" s="203">
        <v>167000</v>
      </c>
      <c r="Z136" s="204"/>
      <c r="AA136" s="204"/>
      <c r="AB136" s="204"/>
      <c r="AC136" s="205"/>
      <c r="AD136" s="206">
        <f t="shared" si="63"/>
        <v>1600000</v>
      </c>
      <c r="AE136" s="207">
        <f t="shared" si="68"/>
        <v>1767000</v>
      </c>
      <c r="AF136" s="197">
        <v>3370000</v>
      </c>
      <c r="AG136" s="208">
        <v>1600000</v>
      </c>
      <c r="AH136" s="528">
        <v>3000000</v>
      </c>
      <c r="AI136" s="529"/>
      <c r="AJ136" s="211">
        <v>3000000</v>
      </c>
      <c r="AK136" s="514"/>
      <c r="AL136" s="515"/>
      <c r="AM136" s="530" t="s">
        <v>6782</v>
      </c>
      <c r="AN136" s="227" t="s">
        <v>6610</v>
      </c>
      <c r="AO136" s="30" t="str">
        <f t="shared" si="69"/>
        <v>2143</v>
      </c>
      <c r="AP136" s="214">
        <v>21</v>
      </c>
      <c r="AQ136" s="215" t="s">
        <v>6396</v>
      </c>
      <c r="AR136" s="216" t="str">
        <f t="shared" si="42"/>
        <v>2143</v>
      </c>
      <c r="AS136" s="4" t="s">
        <v>6433</v>
      </c>
      <c r="AT136" s="24" t="s">
        <v>6433</v>
      </c>
      <c r="AU136" s="201">
        <f>AG136+X136-AD136</f>
        <v>1767000</v>
      </c>
      <c r="AV136" s="217"/>
      <c r="AW136" s="218"/>
      <c r="AX136" s="219"/>
      <c r="AY136" s="220">
        <f>BG136-AF136</f>
        <v>130000</v>
      </c>
      <c r="BG136" s="531">
        <v>3500000</v>
      </c>
    </row>
    <row r="137" spans="1:51" ht="28.5" customHeight="1" outlineLevel="2">
      <c r="A137" s="221"/>
      <c r="B137" s="274" t="s">
        <v>6375</v>
      </c>
      <c r="C137" s="222">
        <v>41</v>
      </c>
      <c r="D137" s="4">
        <v>2144</v>
      </c>
      <c r="E137" s="187" t="s">
        <v>6780</v>
      </c>
      <c r="F137" s="188" t="s">
        <v>6768</v>
      </c>
      <c r="G137" s="189">
        <v>14</v>
      </c>
      <c r="H137" s="223" t="s">
        <v>6784</v>
      </c>
      <c r="I137" s="141">
        <v>52</v>
      </c>
      <c r="J137" s="224">
        <v>43009</v>
      </c>
      <c r="K137" s="192" t="str">
        <f t="shared" si="66"/>
        <v>～</v>
      </c>
      <c r="L137" s="193">
        <v>43505</v>
      </c>
      <c r="M137" s="194">
        <f t="shared" si="67"/>
        <v>1500000</v>
      </c>
      <c r="N137" s="195">
        <v>200000</v>
      </c>
      <c r="O137" s="231">
        <v>1300000</v>
      </c>
      <c r="P137" s="197"/>
      <c r="Q137" s="198"/>
      <c r="R137" s="197"/>
      <c r="S137" s="150">
        <v>1500000</v>
      </c>
      <c r="T137" s="226" t="s">
        <v>6598</v>
      </c>
      <c r="U137" s="200"/>
      <c r="V137" s="200"/>
      <c r="W137" s="201">
        <f t="shared" si="61"/>
        <v>1504000</v>
      </c>
      <c r="X137" s="202">
        <f t="shared" si="62"/>
        <v>1304000</v>
      </c>
      <c r="Y137" s="203">
        <v>4000</v>
      </c>
      <c r="Z137" s="204"/>
      <c r="AA137" s="204"/>
      <c r="AB137" s="204"/>
      <c r="AC137" s="205"/>
      <c r="AD137" s="206">
        <f t="shared" si="63"/>
        <v>1300000</v>
      </c>
      <c r="AE137" s="207">
        <f t="shared" si="68"/>
        <v>1304000</v>
      </c>
      <c r="AF137" s="197">
        <v>3000000</v>
      </c>
      <c r="AG137" s="208">
        <v>1500000</v>
      </c>
      <c r="AH137" s="209">
        <v>1500000</v>
      </c>
      <c r="AI137" s="210"/>
      <c r="AJ137" s="211">
        <v>1508000</v>
      </c>
      <c r="AK137" s="203"/>
      <c r="AL137" s="197"/>
      <c r="AM137" s="212" t="s">
        <v>6701</v>
      </c>
      <c r="AN137" s="227" t="s">
        <v>6635</v>
      </c>
      <c r="AO137" s="30" t="str">
        <f t="shared" si="69"/>
        <v>2144</v>
      </c>
      <c r="AP137" s="214">
        <v>21</v>
      </c>
      <c r="AQ137" s="215" t="s">
        <v>6404</v>
      </c>
      <c r="AR137" s="216" t="str">
        <f t="shared" si="42"/>
        <v>2144</v>
      </c>
      <c r="AS137" s="4" t="s">
        <v>6434</v>
      </c>
      <c r="AT137" s="24" t="s">
        <v>6434</v>
      </c>
      <c r="AU137" s="201">
        <f>AG137+X137</f>
        <v>2804000</v>
      </c>
      <c r="AV137" s="217"/>
      <c r="AW137" s="218"/>
      <c r="AX137" s="219"/>
      <c r="AY137" s="220">
        <f>AH137-AF137</f>
        <v>-1500000</v>
      </c>
    </row>
    <row r="138" spans="1:59" ht="28.5" customHeight="1" outlineLevel="2">
      <c r="A138" s="221"/>
      <c r="B138" s="274" t="s">
        <v>6375</v>
      </c>
      <c r="C138" s="222">
        <v>41</v>
      </c>
      <c r="D138" s="4">
        <v>2145</v>
      </c>
      <c r="E138" s="187" t="s">
        <v>6780</v>
      </c>
      <c r="F138" s="188" t="s">
        <v>6768</v>
      </c>
      <c r="G138" s="189"/>
      <c r="H138" s="223" t="s">
        <v>6785</v>
      </c>
      <c r="I138" s="141">
        <v>5</v>
      </c>
      <c r="J138" s="224">
        <v>43191</v>
      </c>
      <c r="K138" s="192" t="s">
        <v>6326</v>
      </c>
      <c r="L138" s="193">
        <v>39172</v>
      </c>
      <c r="M138" s="194">
        <f t="shared" si="67"/>
        <v>500000</v>
      </c>
      <c r="N138" s="532"/>
      <c r="O138" s="231">
        <v>500000</v>
      </c>
      <c r="P138" s="197"/>
      <c r="Q138" s="198"/>
      <c r="R138" s="197"/>
      <c r="S138" s="150">
        <v>500000</v>
      </c>
      <c r="T138" s="226" t="s">
        <v>6598</v>
      </c>
      <c r="U138" s="200"/>
      <c r="V138" s="200"/>
      <c r="W138" s="201">
        <f t="shared" si="61"/>
        <v>500000</v>
      </c>
      <c r="X138" s="202">
        <f t="shared" si="62"/>
        <v>500000</v>
      </c>
      <c r="Y138" s="203"/>
      <c r="Z138" s="204"/>
      <c r="AA138" s="204"/>
      <c r="AB138" s="204"/>
      <c r="AC138" s="205"/>
      <c r="AD138" s="206">
        <f t="shared" si="63"/>
        <v>500000</v>
      </c>
      <c r="AE138" s="207">
        <f t="shared" si="68"/>
        <v>500000</v>
      </c>
      <c r="AF138" s="197">
        <v>1900000</v>
      </c>
      <c r="AG138" s="208">
        <v>500000</v>
      </c>
      <c r="AH138" s="533"/>
      <c r="AI138" s="210">
        <v>1900000</v>
      </c>
      <c r="AJ138" s="211"/>
      <c r="AK138" s="514">
        <v>1500000</v>
      </c>
      <c r="AL138" s="515"/>
      <c r="AM138" s="212"/>
      <c r="AN138" s="227" t="s">
        <v>6786</v>
      </c>
      <c r="AO138" s="30" t="str">
        <f t="shared" si="69"/>
        <v>2145</v>
      </c>
      <c r="AP138" s="214">
        <v>21</v>
      </c>
      <c r="AQ138" s="215" t="s">
        <v>6407</v>
      </c>
      <c r="AR138" s="216" t="str">
        <f t="shared" si="42"/>
        <v>2145</v>
      </c>
      <c r="AS138" s="4" t="s">
        <v>6435</v>
      </c>
      <c r="AT138" s="24" t="s">
        <v>6435</v>
      </c>
      <c r="AU138" s="201">
        <f>AG138+X138-AD138</f>
        <v>500000</v>
      </c>
      <c r="AV138" s="217"/>
      <c r="AW138" s="218"/>
      <c r="AX138" s="219"/>
      <c r="AY138" s="534">
        <f>BG138-AF138</f>
        <v>-1900000</v>
      </c>
      <c r="BG138" s="531"/>
    </row>
    <row r="139" spans="1:59" ht="28.5" customHeight="1" outlineLevel="2">
      <c r="A139" s="221"/>
      <c r="B139" s="274" t="s">
        <v>6375</v>
      </c>
      <c r="C139" s="222">
        <v>41</v>
      </c>
      <c r="D139" s="4">
        <v>2146</v>
      </c>
      <c r="E139" s="187" t="s">
        <v>6780</v>
      </c>
      <c r="F139" s="188" t="s">
        <v>6768</v>
      </c>
      <c r="G139" s="189"/>
      <c r="H139" s="223" t="s">
        <v>6787</v>
      </c>
      <c r="I139" s="141">
        <v>6</v>
      </c>
      <c r="J139" s="224">
        <v>43191</v>
      </c>
      <c r="K139" s="192" t="s">
        <v>6326</v>
      </c>
      <c r="L139" s="193">
        <v>39172</v>
      </c>
      <c r="M139" s="194">
        <f t="shared" si="67"/>
        <v>1100000</v>
      </c>
      <c r="N139" s="532"/>
      <c r="O139" s="231">
        <v>1100000</v>
      </c>
      <c r="P139" s="197"/>
      <c r="Q139" s="198"/>
      <c r="R139" s="197"/>
      <c r="S139" s="150">
        <v>1100000</v>
      </c>
      <c r="T139" s="226" t="s">
        <v>6598</v>
      </c>
      <c r="U139" s="200"/>
      <c r="V139" s="200"/>
      <c r="W139" s="201">
        <f t="shared" si="61"/>
        <v>1100000</v>
      </c>
      <c r="X139" s="202">
        <f t="shared" si="62"/>
        <v>1100000</v>
      </c>
      <c r="Y139" s="203"/>
      <c r="Z139" s="204"/>
      <c r="AA139" s="204"/>
      <c r="AB139" s="204"/>
      <c r="AC139" s="205"/>
      <c r="AD139" s="206">
        <f t="shared" si="63"/>
        <v>1100000</v>
      </c>
      <c r="AE139" s="207">
        <f t="shared" si="68"/>
        <v>1100000</v>
      </c>
      <c r="AF139" s="197">
        <v>1900000</v>
      </c>
      <c r="AG139" s="208">
        <v>1100000</v>
      </c>
      <c r="AH139" s="533"/>
      <c r="AI139" s="210">
        <v>1900000</v>
      </c>
      <c r="AJ139" s="211"/>
      <c r="AK139" s="514">
        <v>1500000</v>
      </c>
      <c r="AL139" s="515"/>
      <c r="AM139" s="212"/>
      <c r="AN139" s="227" t="s">
        <v>6786</v>
      </c>
      <c r="AO139" s="30" t="str">
        <f t="shared" si="69"/>
        <v>2146</v>
      </c>
      <c r="AP139" s="214">
        <v>21</v>
      </c>
      <c r="AQ139" s="215" t="s">
        <v>6416</v>
      </c>
      <c r="AR139" s="216" t="str">
        <f t="shared" si="42"/>
        <v>2146</v>
      </c>
      <c r="AS139" s="4" t="s">
        <v>6436</v>
      </c>
      <c r="AT139" s="24" t="s">
        <v>6436</v>
      </c>
      <c r="AU139" s="201">
        <f>AG139+X139-AD139</f>
        <v>1100000</v>
      </c>
      <c r="AV139" s="217"/>
      <c r="AW139" s="218"/>
      <c r="AX139" s="219"/>
      <c r="AY139" s="534">
        <f>BG139-AF139</f>
        <v>-1900000</v>
      </c>
      <c r="BG139" s="531"/>
    </row>
    <row r="140" spans="1:51" ht="28.5" customHeight="1" outlineLevel="2">
      <c r="A140" s="221"/>
      <c r="B140" s="274" t="s">
        <v>6375</v>
      </c>
      <c r="C140" s="222">
        <v>41</v>
      </c>
      <c r="D140" s="4">
        <v>2147</v>
      </c>
      <c r="E140" s="187" t="s">
        <v>6780</v>
      </c>
      <c r="F140" s="188" t="s">
        <v>6768</v>
      </c>
      <c r="G140" s="189">
        <v>40</v>
      </c>
      <c r="H140" s="223" t="s">
        <v>6788</v>
      </c>
      <c r="I140" s="141">
        <v>53</v>
      </c>
      <c r="J140" s="224">
        <v>42826</v>
      </c>
      <c r="K140" s="192" t="str">
        <f>IF(L140="","","～")</f>
        <v>～</v>
      </c>
      <c r="L140" s="193">
        <v>43646</v>
      </c>
      <c r="M140" s="194">
        <f t="shared" si="67"/>
        <v>1200000</v>
      </c>
      <c r="N140" s="195"/>
      <c r="O140" s="231">
        <v>1200000</v>
      </c>
      <c r="P140" s="197"/>
      <c r="Q140" s="198"/>
      <c r="R140" s="197"/>
      <c r="S140" s="150">
        <v>1200000</v>
      </c>
      <c r="T140" s="226" t="s">
        <v>6598</v>
      </c>
      <c r="U140" s="200"/>
      <c r="V140" s="200"/>
      <c r="W140" s="201">
        <f t="shared" si="61"/>
        <v>1204000</v>
      </c>
      <c r="X140" s="202">
        <f t="shared" si="62"/>
        <v>1204000</v>
      </c>
      <c r="Y140" s="203">
        <v>4000</v>
      </c>
      <c r="Z140" s="204"/>
      <c r="AA140" s="204"/>
      <c r="AB140" s="204"/>
      <c r="AC140" s="205"/>
      <c r="AD140" s="206">
        <f t="shared" si="63"/>
        <v>1200000</v>
      </c>
      <c r="AE140" s="207">
        <f t="shared" si="68"/>
        <v>1204000</v>
      </c>
      <c r="AF140" s="197"/>
      <c r="AG140" s="208">
        <v>1200000</v>
      </c>
      <c r="AH140" s="209"/>
      <c r="AI140" s="210"/>
      <c r="AJ140" s="211">
        <v>0</v>
      </c>
      <c r="AK140" s="203">
        <v>356000</v>
      </c>
      <c r="AL140" s="197"/>
      <c r="AM140" s="525" t="s">
        <v>6779</v>
      </c>
      <c r="AN140" s="227" t="s">
        <v>6610</v>
      </c>
      <c r="AO140" s="30" t="str">
        <f t="shared" si="69"/>
        <v>2147</v>
      </c>
      <c r="AP140" s="214">
        <v>21</v>
      </c>
      <c r="AQ140" s="215" t="s">
        <v>6421</v>
      </c>
      <c r="AR140" s="216" t="str">
        <f t="shared" si="42"/>
        <v>2147</v>
      </c>
      <c r="AS140" s="4" t="s">
        <v>6437</v>
      </c>
      <c r="AT140" s="24" t="s">
        <v>6437</v>
      </c>
      <c r="AU140" s="201"/>
      <c r="AV140" s="217"/>
      <c r="AW140" s="218"/>
      <c r="AX140" s="219"/>
      <c r="AY140" s="220">
        <f aca="true" t="shared" si="70" ref="AY140:AY146">AH140-AF140</f>
        <v>0</v>
      </c>
    </row>
    <row r="141" spans="1:51" s="243" customFormat="1" ht="28.5" customHeight="1" hidden="1" outlineLevel="2">
      <c r="A141" s="229"/>
      <c r="B141" s="422" t="s">
        <v>6375</v>
      </c>
      <c r="C141" s="250">
        <v>41</v>
      </c>
      <c r="D141" s="230" t="s">
        <v>6337</v>
      </c>
      <c r="E141" s="251" t="s">
        <v>6677</v>
      </c>
      <c r="F141" s="188" t="s">
        <v>6768</v>
      </c>
      <c r="G141" s="253"/>
      <c r="H141" s="283" t="s">
        <v>6789</v>
      </c>
      <c r="I141" s="141"/>
      <c r="J141" s="256"/>
      <c r="K141" s="257"/>
      <c r="L141" s="258"/>
      <c r="M141" s="194">
        <f t="shared" si="67"/>
        <v>0</v>
      </c>
      <c r="N141" s="247"/>
      <c r="O141" s="260"/>
      <c r="P141" s="234"/>
      <c r="Q141" s="261"/>
      <c r="R141" s="261"/>
      <c r="S141" s="150"/>
      <c r="T141" s="284"/>
      <c r="U141" s="264"/>
      <c r="V141" s="264"/>
      <c r="W141" s="265">
        <f t="shared" si="61"/>
        <v>0</v>
      </c>
      <c r="X141" s="493">
        <f t="shared" si="62"/>
        <v>0</v>
      </c>
      <c r="Y141" s="238"/>
      <c r="Z141" s="267"/>
      <c r="AA141" s="267"/>
      <c r="AB141" s="267"/>
      <c r="AC141" s="268"/>
      <c r="AD141" s="269">
        <f t="shared" si="63"/>
        <v>0</v>
      </c>
      <c r="AE141" s="233">
        <f t="shared" si="68"/>
        <v>0</v>
      </c>
      <c r="AF141" s="234">
        <v>140000</v>
      </c>
      <c r="AG141" s="270">
        <v>0</v>
      </c>
      <c r="AH141" s="235"/>
      <c r="AI141" s="236"/>
      <c r="AJ141" s="237">
        <v>0</v>
      </c>
      <c r="AK141" s="238">
        <f>200000</f>
        <v>200000</v>
      </c>
      <c r="AL141" s="234"/>
      <c r="AM141" s="240"/>
      <c r="AN141" s="271"/>
      <c r="AO141" s="241">
        <f t="shared" si="69"/>
      </c>
      <c r="AP141" s="272"/>
      <c r="AQ141" s="273"/>
      <c r="AR141" s="242">
        <f t="shared" si="42"/>
      </c>
      <c r="AS141" s="230" t="s">
        <v>6337</v>
      </c>
      <c r="AT141" s="243" t="s">
        <v>6337</v>
      </c>
      <c r="AU141" s="265"/>
      <c r="AV141" s="245"/>
      <c r="AW141" s="246"/>
      <c r="AX141" s="247"/>
      <c r="AY141" s="248">
        <f t="shared" si="70"/>
        <v>-140000</v>
      </c>
    </row>
    <row r="142" spans="1:51" s="243" customFormat="1" ht="28.5" customHeight="1" outlineLevel="2">
      <c r="A142" s="229"/>
      <c r="B142" s="422" t="s">
        <v>6375</v>
      </c>
      <c r="C142" s="250">
        <v>41</v>
      </c>
      <c r="D142" s="230" t="s">
        <v>6337</v>
      </c>
      <c r="E142" s="251" t="s">
        <v>6677</v>
      </c>
      <c r="F142" s="188" t="s">
        <v>6768</v>
      </c>
      <c r="G142" s="253"/>
      <c r="H142" s="283" t="s">
        <v>6790</v>
      </c>
      <c r="I142" s="141"/>
      <c r="J142" s="256"/>
      <c r="K142" s="257"/>
      <c r="L142" s="513"/>
      <c r="M142" s="194">
        <f t="shared" si="67"/>
        <v>0</v>
      </c>
      <c r="N142" s="247"/>
      <c r="O142" s="260"/>
      <c r="P142" s="234"/>
      <c r="Q142" s="261"/>
      <c r="R142" s="261"/>
      <c r="S142" s="150"/>
      <c r="T142" s="284"/>
      <c r="U142" s="264"/>
      <c r="V142" s="264"/>
      <c r="W142" s="265">
        <f t="shared" si="61"/>
        <v>0</v>
      </c>
      <c r="X142" s="493">
        <f t="shared" si="62"/>
        <v>0</v>
      </c>
      <c r="Y142" s="238"/>
      <c r="Z142" s="267"/>
      <c r="AA142" s="267"/>
      <c r="AB142" s="267"/>
      <c r="AC142" s="268"/>
      <c r="AD142" s="269">
        <f t="shared" si="63"/>
        <v>0</v>
      </c>
      <c r="AE142" s="233">
        <f t="shared" si="68"/>
        <v>0</v>
      </c>
      <c r="AF142" s="234">
        <v>47000</v>
      </c>
      <c r="AG142" s="270">
        <v>0</v>
      </c>
      <c r="AH142" s="235"/>
      <c r="AI142" s="236"/>
      <c r="AJ142" s="237">
        <v>0</v>
      </c>
      <c r="AK142" s="238">
        <v>1800000</v>
      </c>
      <c r="AL142" s="234"/>
      <c r="AM142" s="240" t="s">
        <v>6791</v>
      </c>
      <c r="AN142" s="405"/>
      <c r="AO142" s="241">
        <f t="shared" si="69"/>
      </c>
      <c r="AP142" s="272"/>
      <c r="AQ142" s="273"/>
      <c r="AR142" s="242">
        <f t="shared" si="42"/>
      </c>
      <c r="AS142" s="230" t="s">
        <v>6337</v>
      </c>
      <c r="AT142" s="243" t="s">
        <v>6337</v>
      </c>
      <c r="AU142" s="265"/>
      <c r="AV142" s="245"/>
      <c r="AW142" s="246"/>
      <c r="AX142" s="247"/>
      <c r="AY142" s="248">
        <f t="shared" si="70"/>
        <v>-47000</v>
      </c>
    </row>
    <row r="143" spans="1:51" ht="28.5" customHeight="1" outlineLevel="2">
      <c r="A143" s="221"/>
      <c r="B143" s="274" t="s">
        <v>6375</v>
      </c>
      <c r="C143" s="222" t="s">
        <v>6648</v>
      </c>
      <c r="D143" s="4">
        <v>2341</v>
      </c>
      <c r="E143" s="187" t="s">
        <v>6677</v>
      </c>
      <c r="F143" s="188" t="s">
        <v>6768</v>
      </c>
      <c r="G143" s="189">
        <v>31</v>
      </c>
      <c r="H143" s="190" t="s">
        <v>6792</v>
      </c>
      <c r="I143" s="141"/>
      <c r="J143" s="224">
        <v>43191</v>
      </c>
      <c r="K143" s="192" t="s">
        <v>6326</v>
      </c>
      <c r="L143" s="193">
        <v>39172</v>
      </c>
      <c r="M143" s="194">
        <f t="shared" si="67"/>
        <v>100000</v>
      </c>
      <c r="N143" s="195">
        <v>100000</v>
      </c>
      <c r="O143" s="196"/>
      <c r="P143" s="197"/>
      <c r="Q143" s="198"/>
      <c r="R143" s="197"/>
      <c r="S143" s="150">
        <v>200000</v>
      </c>
      <c r="T143" s="199">
        <v>43200</v>
      </c>
      <c r="U143" s="200"/>
      <c r="V143" s="200"/>
      <c r="W143" s="396">
        <f t="shared" si="61"/>
        <v>100000</v>
      </c>
      <c r="X143" s="202">
        <f t="shared" si="62"/>
        <v>0</v>
      </c>
      <c r="Y143" s="203"/>
      <c r="Z143" s="204"/>
      <c r="AA143" s="204"/>
      <c r="AB143" s="204"/>
      <c r="AC143" s="205"/>
      <c r="AD143" s="206">
        <f t="shared" si="63"/>
        <v>0</v>
      </c>
      <c r="AE143" s="397">
        <f t="shared" si="68"/>
        <v>0</v>
      </c>
      <c r="AF143" s="197">
        <v>850000</v>
      </c>
      <c r="AG143" s="208">
        <v>100000</v>
      </c>
      <c r="AH143" s="398"/>
      <c r="AI143" s="399"/>
      <c r="AJ143" s="211">
        <v>0</v>
      </c>
      <c r="AK143" s="203"/>
      <c r="AL143" s="400"/>
      <c r="AM143" s="212" t="s">
        <v>6613</v>
      </c>
      <c r="AN143" s="213"/>
      <c r="AO143" s="30" t="str">
        <f t="shared" si="69"/>
        <v>2341</v>
      </c>
      <c r="AP143" s="214">
        <v>23</v>
      </c>
      <c r="AQ143" s="215" t="s">
        <v>6648</v>
      </c>
      <c r="AR143" s="216" t="str">
        <f t="shared" si="42"/>
        <v>2341</v>
      </c>
      <c r="AS143" s="4" t="s">
        <v>6438</v>
      </c>
      <c r="AT143" s="24" t="s">
        <v>6438</v>
      </c>
      <c r="AU143" s="401"/>
      <c r="AV143" s="217"/>
      <c r="AW143" s="218"/>
      <c r="AX143" s="195"/>
      <c r="AY143" s="220">
        <f t="shared" si="70"/>
        <v>-850000</v>
      </c>
    </row>
    <row r="144" spans="1:51" ht="28.5" customHeight="1" outlineLevel="2">
      <c r="A144" s="221"/>
      <c r="B144" s="274" t="s">
        <v>6375</v>
      </c>
      <c r="C144" s="222">
        <v>41</v>
      </c>
      <c r="D144" s="4">
        <v>2342</v>
      </c>
      <c r="E144" s="187" t="s">
        <v>6677</v>
      </c>
      <c r="F144" s="188" t="s">
        <v>6768</v>
      </c>
      <c r="G144" s="189">
        <v>17</v>
      </c>
      <c r="H144" s="223" t="s">
        <v>6793</v>
      </c>
      <c r="I144" s="141">
        <v>54</v>
      </c>
      <c r="J144" s="224">
        <v>43191</v>
      </c>
      <c r="K144" s="192" t="s">
        <v>6326</v>
      </c>
      <c r="L144" s="193">
        <v>39172</v>
      </c>
      <c r="M144" s="194">
        <f t="shared" si="67"/>
        <v>380000</v>
      </c>
      <c r="N144" s="195"/>
      <c r="O144" s="231">
        <v>380000</v>
      </c>
      <c r="P144" s="197"/>
      <c r="Q144" s="198"/>
      <c r="R144" s="198"/>
      <c r="S144" s="150">
        <v>500000</v>
      </c>
      <c r="T144" s="226" t="s">
        <v>6598</v>
      </c>
      <c r="U144" s="200"/>
      <c r="V144" s="200"/>
      <c r="W144" s="201">
        <f t="shared" si="61"/>
        <v>380000</v>
      </c>
      <c r="X144" s="535">
        <f t="shared" si="62"/>
        <v>380000</v>
      </c>
      <c r="Y144" s="203"/>
      <c r="Z144" s="204"/>
      <c r="AA144" s="204"/>
      <c r="AB144" s="204"/>
      <c r="AC144" s="205"/>
      <c r="AD144" s="206">
        <f t="shared" si="63"/>
        <v>380000</v>
      </c>
      <c r="AE144" s="397">
        <f t="shared" si="68"/>
        <v>380000</v>
      </c>
      <c r="AF144" s="197">
        <v>40000</v>
      </c>
      <c r="AG144" s="208">
        <v>380000</v>
      </c>
      <c r="AH144" s="398"/>
      <c r="AI144" s="399"/>
      <c r="AJ144" s="211"/>
      <c r="AK144" s="203">
        <v>100000</v>
      </c>
      <c r="AL144" s="197"/>
      <c r="AM144" s="212" t="s">
        <v>6701</v>
      </c>
      <c r="AN144" s="227" t="s">
        <v>6610</v>
      </c>
      <c r="AO144" s="30" t="str">
        <f t="shared" si="69"/>
        <v>2342</v>
      </c>
      <c r="AP144" s="214">
        <v>23</v>
      </c>
      <c r="AQ144" s="215" t="s">
        <v>6696</v>
      </c>
      <c r="AR144" s="216" t="str">
        <f t="shared" si="42"/>
        <v>2342</v>
      </c>
      <c r="AS144" s="4" t="s">
        <v>6439</v>
      </c>
      <c r="AT144" s="24" t="s">
        <v>6439</v>
      </c>
      <c r="AU144" s="497"/>
      <c r="AV144" s="217"/>
      <c r="AW144" s="218"/>
      <c r="AX144" s="195"/>
      <c r="AY144" s="536">
        <f t="shared" si="70"/>
        <v>-40000</v>
      </c>
    </row>
    <row r="145" spans="1:51" s="243" customFormat="1" ht="28.5" customHeight="1" outlineLevel="2">
      <c r="A145" s="229"/>
      <c r="B145" s="282"/>
      <c r="C145" s="250" t="s">
        <v>6648</v>
      </c>
      <c r="D145" s="230" t="s">
        <v>6337</v>
      </c>
      <c r="E145" s="251"/>
      <c r="F145" s="188" t="s">
        <v>6768</v>
      </c>
      <c r="G145" s="253"/>
      <c r="H145" s="283"/>
      <c r="I145" s="141"/>
      <c r="J145" s="256"/>
      <c r="K145" s="257"/>
      <c r="L145" s="258"/>
      <c r="M145" s="194">
        <f t="shared" si="67"/>
        <v>0</v>
      </c>
      <c r="N145" s="247"/>
      <c r="O145" s="260"/>
      <c r="P145" s="234"/>
      <c r="Q145" s="261"/>
      <c r="R145" s="234"/>
      <c r="S145" s="150"/>
      <c r="T145" s="284"/>
      <c r="U145" s="264"/>
      <c r="V145" s="264"/>
      <c r="W145" s="244">
        <f t="shared" si="61"/>
        <v>0</v>
      </c>
      <c r="X145" s="266"/>
      <c r="Y145" s="238"/>
      <c r="Z145" s="267"/>
      <c r="AA145" s="267"/>
      <c r="AB145" s="267"/>
      <c r="AC145" s="268"/>
      <c r="AD145" s="269">
        <f t="shared" si="63"/>
        <v>0</v>
      </c>
      <c r="AE145" s="233">
        <f t="shared" si="68"/>
        <v>0</v>
      </c>
      <c r="AF145" s="234">
        <v>850000</v>
      </c>
      <c r="AG145" s="270">
        <v>0</v>
      </c>
      <c r="AH145" s="235"/>
      <c r="AI145" s="236"/>
      <c r="AJ145" s="237">
        <v>0</v>
      </c>
      <c r="AK145" s="238"/>
      <c r="AL145" s="239"/>
      <c r="AM145" s="240" t="s">
        <v>6613</v>
      </c>
      <c r="AN145" s="405"/>
      <c r="AO145" s="241">
        <f t="shared" si="69"/>
      </c>
      <c r="AP145" s="272"/>
      <c r="AQ145" s="273"/>
      <c r="AR145" s="242">
        <f t="shared" si="42"/>
      </c>
      <c r="AS145" s="230" t="s">
        <v>6337</v>
      </c>
      <c r="AT145" s="243" t="s">
        <v>6337</v>
      </c>
      <c r="AU145" s="244"/>
      <c r="AV145" s="245"/>
      <c r="AW145" s="246"/>
      <c r="AX145" s="247"/>
      <c r="AY145" s="248">
        <f t="shared" si="70"/>
        <v>-850000</v>
      </c>
    </row>
    <row r="146" spans="1:51" ht="28.5" customHeight="1" outlineLevel="2" thickBot="1">
      <c r="A146" s="221"/>
      <c r="B146" s="290" t="s">
        <v>6584</v>
      </c>
      <c r="C146" s="222" t="s">
        <v>6648</v>
      </c>
      <c r="D146" s="4">
        <v>1734</v>
      </c>
      <c r="E146" s="187" t="s">
        <v>6617</v>
      </c>
      <c r="F146" s="188" t="s">
        <v>6768</v>
      </c>
      <c r="G146" s="189"/>
      <c r="H146" s="190" t="s">
        <v>6794</v>
      </c>
      <c r="I146" s="424"/>
      <c r="J146" s="224">
        <v>43191</v>
      </c>
      <c r="K146" s="192" t="s">
        <v>6326</v>
      </c>
      <c r="L146" s="193">
        <v>39172</v>
      </c>
      <c r="M146" s="194">
        <f t="shared" si="67"/>
        <v>50000</v>
      </c>
      <c r="N146" s="195">
        <v>50000</v>
      </c>
      <c r="O146" s="196"/>
      <c r="P146" s="197"/>
      <c r="Q146" s="198"/>
      <c r="R146" s="197"/>
      <c r="S146" s="425"/>
      <c r="T146" s="199">
        <v>43200</v>
      </c>
      <c r="U146" s="200"/>
      <c r="V146" s="200"/>
      <c r="W146" s="401">
        <f t="shared" si="61"/>
        <v>50000</v>
      </c>
      <c r="X146" s="426"/>
      <c r="Y146" s="203"/>
      <c r="Z146" s="204"/>
      <c r="AA146" s="204"/>
      <c r="AB146" s="204"/>
      <c r="AC146" s="205"/>
      <c r="AD146" s="206">
        <f t="shared" si="63"/>
        <v>0</v>
      </c>
      <c r="AE146" s="397">
        <f t="shared" si="68"/>
        <v>0</v>
      </c>
      <c r="AF146" s="197">
        <v>850000</v>
      </c>
      <c r="AG146" s="208">
        <v>0</v>
      </c>
      <c r="AH146" s="398"/>
      <c r="AI146" s="399"/>
      <c r="AJ146" s="211">
        <v>0</v>
      </c>
      <c r="AK146" s="203"/>
      <c r="AL146" s="400"/>
      <c r="AM146" s="212" t="s">
        <v>6613</v>
      </c>
      <c r="AN146" s="213"/>
      <c r="AO146" s="30" t="str">
        <f t="shared" si="69"/>
        <v>1734</v>
      </c>
      <c r="AP146" s="214">
        <v>17</v>
      </c>
      <c r="AQ146" s="215" t="s">
        <v>6750</v>
      </c>
      <c r="AR146" s="216" t="str">
        <f t="shared" si="42"/>
        <v>1734</v>
      </c>
      <c r="AS146" s="4" t="s">
        <v>6440</v>
      </c>
      <c r="AT146" s="24" t="s">
        <v>6337</v>
      </c>
      <c r="AU146" s="401"/>
      <c r="AV146" s="217"/>
      <c r="AW146" s="218"/>
      <c r="AX146" s="195"/>
      <c r="AY146" s="220">
        <f t="shared" si="70"/>
        <v>-850000</v>
      </c>
    </row>
    <row r="147" spans="1:51" ht="24" customHeight="1" outlineLevel="1" thickBot="1">
      <c r="A147" s="321"/>
      <c r="B147" s="322"/>
      <c r="C147" s="323">
        <v>41</v>
      </c>
      <c r="D147" s="4" t="s">
        <v>6337</v>
      </c>
      <c r="E147" s="324"/>
      <c r="F147" s="325" t="s">
        <v>6795</v>
      </c>
      <c r="G147" s="326"/>
      <c r="H147" s="410"/>
      <c r="I147" s="328"/>
      <c r="J147" s="329"/>
      <c r="K147" s="330"/>
      <c r="L147" s="331"/>
      <c r="M147" s="332">
        <f>SUBTOTAL(9,M126:M146)</f>
        <v>15630000</v>
      </c>
      <c r="N147" s="333">
        <f>SUBTOTAL(9,N126:N146)</f>
        <v>850000</v>
      </c>
      <c r="O147" s="334">
        <f>SUBTOTAL(9,O126:O146)</f>
        <v>14780000</v>
      </c>
      <c r="P147" s="335"/>
      <c r="Q147" s="336"/>
      <c r="R147" s="335"/>
      <c r="S147" s="337">
        <f>SUBTOTAL(9,S126:S146)</f>
        <v>16100000</v>
      </c>
      <c r="T147" s="338"/>
      <c r="U147" s="339"/>
      <c r="V147" s="339"/>
      <c r="W147" s="356">
        <f aca="true" t="shared" si="71" ref="W147:AF147">SUBTOTAL(9,W126:W146)</f>
        <v>16283000</v>
      </c>
      <c r="X147" s="341">
        <f t="shared" si="71"/>
        <v>15433000</v>
      </c>
      <c r="Y147" s="342">
        <f t="shared" si="71"/>
        <v>353000</v>
      </c>
      <c r="Z147" s="343">
        <f t="shared" si="71"/>
        <v>0</v>
      </c>
      <c r="AA147" s="343">
        <f t="shared" si="71"/>
        <v>0</v>
      </c>
      <c r="AB147" s="343">
        <f t="shared" si="71"/>
        <v>0</v>
      </c>
      <c r="AC147" s="344">
        <f t="shared" si="71"/>
        <v>300000</v>
      </c>
      <c r="AD147" s="345">
        <f t="shared" si="71"/>
        <v>14780000</v>
      </c>
      <c r="AE147" s="346">
        <f t="shared" si="71"/>
        <v>11533000</v>
      </c>
      <c r="AF147" s="335">
        <f t="shared" si="71"/>
        <v>18961000</v>
      </c>
      <c r="AG147" s="347">
        <v>15380000</v>
      </c>
      <c r="AH147" s="348">
        <v>7180000</v>
      </c>
      <c r="AI147" s="349">
        <v>8350000</v>
      </c>
      <c r="AJ147" s="350">
        <f>SUBTOTAL(9,AJ126:AJ146)</f>
        <v>11908000</v>
      </c>
      <c r="AK147" s="351">
        <f>SUBTOTAL(9,AK126:AK146)</f>
        <v>13012000</v>
      </c>
      <c r="AL147" s="335">
        <f>SUBTOTAL(9,AL126:AL146)</f>
        <v>0</v>
      </c>
      <c r="AM147" s="352"/>
      <c r="AN147" s="537">
        <f>+M147-M128-M265</f>
        <v>14950000</v>
      </c>
      <c r="AO147" s="30">
        <f t="shared" si="69"/>
      </c>
      <c r="AP147" s="354"/>
      <c r="AQ147" s="355"/>
      <c r="AR147" s="216">
        <f t="shared" si="42"/>
      </c>
      <c r="AS147" s="4" t="s">
        <v>6337</v>
      </c>
      <c r="AT147" s="24" t="s">
        <v>6337</v>
      </c>
      <c r="AU147" s="356">
        <f>SUBTOTAL(9,AU126:AU146)</f>
        <v>15349000</v>
      </c>
      <c r="AV147" s="357"/>
      <c r="AW147" s="358">
        <f>SUBTOTAL(9,AW126:AW146)</f>
        <v>0</v>
      </c>
      <c r="AX147" s="359"/>
      <c r="AY147" s="360">
        <f>SUBTOTAL(9,AY126:AY146)</f>
        <v>-8861000</v>
      </c>
    </row>
    <row r="148" spans="1:51" s="243" customFormat="1" ht="28.5" customHeight="1" outlineLevel="2">
      <c r="A148" s="229"/>
      <c r="B148" s="422" t="s">
        <v>6375</v>
      </c>
      <c r="C148" s="250">
        <v>42</v>
      </c>
      <c r="D148" s="230" t="s">
        <v>6337</v>
      </c>
      <c r="E148" s="251" t="s">
        <v>6677</v>
      </c>
      <c r="F148" s="252" t="s">
        <v>6796</v>
      </c>
      <c r="G148" s="253"/>
      <c r="H148" s="283" t="s">
        <v>6797</v>
      </c>
      <c r="I148" s="141"/>
      <c r="J148" s="256"/>
      <c r="K148" s="257"/>
      <c r="L148" s="513"/>
      <c r="M148" s="194">
        <f>N148+O148</f>
        <v>0</v>
      </c>
      <c r="N148" s="247"/>
      <c r="O148" s="260"/>
      <c r="P148" s="234"/>
      <c r="Q148" s="261"/>
      <c r="R148" s="261"/>
      <c r="S148" s="150">
        <v>0</v>
      </c>
      <c r="T148" s="284"/>
      <c r="U148" s="264"/>
      <c r="V148" s="264"/>
      <c r="W148" s="265">
        <f>M148+X148-AD148</f>
        <v>0</v>
      </c>
      <c r="X148" s="493">
        <f>SUM(Y148:AC148)</f>
        <v>0</v>
      </c>
      <c r="Y148" s="238"/>
      <c r="Z148" s="267"/>
      <c r="AA148" s="267"/>
      <c r="AB148" s="267"/>
      <c r="AC148" s="268"/>
      <c r="AD148" s="269"/>
      <c r="AE148" s="233">
        <f>SUM(Y148:AD148)</f>
        <v>0</v>
      </c>
      <c r="AF148" s="234">
        <v>1000000</v>
      </c>
      <c r="AG148" s="270">
        <v>0</v>
      </c>
      <c r="AH148" s="235"/>
      <c r="AI148" s="236"/>
      <c r="AJ148" s="237"/>
      <c r="AK148" s="238">
        <v>1800000</v>
      </c>
      <c r="AL148" s="234"/>
      <c r="AM148" s="240"/>
      <c r="AN148" s="405"/>
      <c r="AO148" s="241">
        <f t="shared" si="69"/>
      </c>
      <c r="AP148" s="272"/>
      <c r="AQ148" s="273"/>
      <c r="AR148" s="242">
        <f t="shared" si="42"/>
      </c>
      <c r="AS148" s="230" t="s">
        <v>6337</v>
      </c>
      <c r="AT148" s="243" t="s">
        <v>6337</v>
      </c>
      <c r="AU148" s="265">
        <f>AG148+X148</f>
        <v>0</v>
      </c>
      <c r="AV148" s="245"/>
      <c r="AW148" s="246"/>
      <c r="AX148" s="247"/>
      <c r="AY148" s="248">
        <f>AH148-AF148</f>
        <v>-1000000</v>
      </c>
    </row>
    <row r="149" spans="1:51" s="243" customFormat="1" ht="28.5" customHeight="1" outlineLevel="2">
      <c r="A149" s="229"/>
      <c r="B149" s="282"/>
      <c r="C149" s="250" t="s">
        <v>6696</v>
      </c>
      <c r="D149" s="230" t="s">
        <v>6337</v>
      </c>
      <c r="E149" s="251"/>
      <c r="F149" s="252" t="s">
        <v>6796</v>
      </c>
      <c r="G149" s="253"/>
      <c r="H149" s="283"/>
      <c r="I149" s="141"/>
      <c r="J149" s="256"/>
      <c r="K149" s="257"/>
      <c r="L149" s="258"/>
      <c r="M149" s="194">
        <f>N149+O149</f>
        <v>0</v>
      </c>
      <c r="N149" s="247"/>
      <c r="O149" s="260"/>
      <c r="P149" s="234"/>
      <c r="Q149" s="261"/>
      <c r="R149" s="234"/>
      <c r="S149" s="150">
        <v>0</v>
      </c>
      <c r="T149" s="284"/>
      <c r="U149" s="264"/>
      <c r="V149" s="264"/>
      <c r="W149" s="244">
        <f>M149+X149-AD149</f>
        <v>0</v>
      </c>
      <c r="X149" s="266"/>
      <c r="Y149" s="238"/>
      <c r="Z149" s="267"/>
      <c r="AA149" s="267"/>
      <c r="AB149" s="267"/>
      <c r="AC149" s="268"/>
      <c r="AD149" s="269"/>
      <c r="AE149" s="233">
        <f>SUM(Y149:AD149)</f>
        <v>0</v>
      </c>
      <c r="AF149" s="234">
        <v>850000</v>
      </c>
      <c r="AG149" s="270">
        <v>0</v>
      </c>
      <c r="AH149" s="235"/>
      <c r="AI149" s="236"/>
      <c r="AJ149" s="237">
        <v>0</v>
      </c>
      <c r="AK149" s="238"/>
      <c r="AL149" s="239"/>
      <c r="AM149" s="240" t="s">
        <v>6613</v>
      </c>
      <c r="AN149" s="405"/>
      <c r="AO149" s="241">
        <f t="shared" si="69"/>
      </c>
      <c r="AP149" s="272"/>
      <c r="AQ149" s="273"/>
      <c r="AR149" s="242">
        <f t="shared" si="42"/>
      </c>
      <c r="AS149" s="230" t="s">
        <v>6337</v>
      </c>
      <c r="AT149" s="243" t="s">
        <v>6337</v>
      </c>
      <c r="AU149" s="244"/>
      <c r="AV149" s="245"/>
      <c r="AW149" s="246"/>
      <c r="AX149" s="247"/>
      <c r="AY149" s="248">
        <f>AH149-AF149</f>
        <v>-850000</v>
      </c>
    </row>
    <row r="150" spans="1:51" s="243" customFormat="1" ht="28.5" customHeight="1" outlineLevel="2">
      <c r="A150" s="229"/>
      <c r="B150" s="282"/>
      <c r="C150" s="250" t="s">
        <v>6696</v>
      </c>
      <c r="D150" s="230" t="s">
        <v>6337</v>
      </c>
      <c r="E150" s="251"/>
      <c r="F150" s="252" t="s">
        <v>6796</v>
      </c>
      <c r="G150" s="253"/>
      <c r="H150" s="283"/>
      <c r="I150" s="141"/>
      <c r="J150" s="256"/>
      <c r="K150" s="257"/>
      <c r="L150" s="258"/>
      <c r="M150" s="194">
        <f>N150+O150</f>
        <v>0</v>
      </c>
      <c r="N150" s="247"/>
      <c r="O150" s="260"/>
      <c r="P150" s="234"/>
      <c r="Q150" s="261"/>
      <c r="R150" s="234"/>
      <c r="S150" s="150">
        <v>0</v>
      </c>
      <c r="T150" s="284"/>
      <c r="U150" s="264"/>
      <c r="V150" s="264"/>
      <c r="W150" s="244">
        <f>M150+X150-AD150</f>
        <v>0</v>
      </c>
      <c r="X150" s="266"/>
      <c r="Y150" s="238"/>
      <c r="Z150" s="267"/>
      <c r="AA150" s="267"/>
      <c r="AB150" s="267"/>
      <c r="AC150" s="268"/>
      <c r="AD150" s="269"/>
      <c r="AE150" s="233">
        <f>SUM(Y150:AD150)</f>
        <v>0</v>
      </c>
      <c r="AF150" s="234">
        <v>850000</v>
      </c>
      <c r="AG150" s="270">
        <v>0</v>
      </c>
      <c r="AH150" s="235"/>
      <c r="AI150" s="236"/>
      <c r="AJ150" s="237">
        <v>0</v>
      </c>
      <c r="AK150" s="238"/>
      <c r="AL150" s="239"/>
      <c r="AM150" s="240" t="s">
        <v>6613</v>
      </c>
      <c r="AN150" s="405"/>
      <c r="AO150" s="241">
        <f t="shared" si="69"/>
      </c>
      <c r="AP150" s="272"/>
      <c r="AQ150" s="273"/>
      <c r="AR150" s="242">
        <f t="shared" si="42"/>
      </c>
      <c r="AS150" s="230" t="s">
        <v>6337</v>
      </c>
      <c r="AT150" s="243" t="s">
        <v>6337</v>
      </c>
      <c r="AU150" s="244"/>
      <c r="AV150" s="245"/>
      <c r="AW150" s="246"/>
      <c r="AX150" s="247"/>
      <c r="AY150" s="248">
        <f>AH150-AF150</f>
        <v>-850000</v>
      </c>
    </row>
    <row r="151" spans="1:51" ht="28.5" customHeight="1" outlineLevel="2" thickBot="1">
      <c r="A151" s="221"/>
      <c r="B151" s="486" t="s">
        <v>6584</v>
      </c>
      <c r="C151" s="222">
        <v>42</v>
      </c>
      <c r="D151" s="4">
        <v>1748</v>
      </c>
      <c r="E151" s="187" t="s">
        <v>6617</v>
      </c>
      <c r="F151" s="252" t="s">
        <v>6796</v>
      </c>
      <c r="G151" s="189"/>
      <c r="H151" s="190" t="s">
        <v>6798</v>
      </c>
      <c r="I151" s="141"/>
      <c r="J151" s="224"/>
      <c r="K151" s="192">
        <f>IF(L151="","","～")</f>
      </c>
      <c r="L151" s="193"/>
      <c r="M151" s="194">
        <f>N151+O151</f>
        <v>200000</v>
      </c>
      <c r="N151" s="195">
        <v>200000</v>
      </c>
      <c r="O151" s="196"/>
      <c r="P151" s="197"/>
      <c r="Q151" s="198"/>
      <c r="R151" s="197"/>
      <c r="S151" s="150">
        <v>500000</v>
      </c>
      <c r="T151" s="199">
        <v>43200</v>
      </c>
      <c r="U151" s="200"/>
      <c r="V151" s="200"/>
      <c r="W151" s="201">
        <f>M151+X151-AD151</f>
        <v>200000</v>
      </c>
      <c r="X151" s="202">
        <f>SUM(Y151:AC151)</f>
        <v>0</v>
      </c>
      <c r="Y151" s="203"/>
      <c r="Z151" s="204"/>
      <c r="AA151" s="204"/>
      <c r="AB151" s="204"/>
      <c r="AC151" s="205"/>
      <c r="AD151" s="206"/>
      <c r="AE151" s="207">
        <f>SUM(Y151:AD151)</f>
        <v>0</v>
      </c>
      <c r="AF151" s="197">
        <v>600000</v>
      </c>
      <c r="AG151" s="208">
        <v>500000</v>
      </c>
      <c r="AH151" s="209">
        <v>500000</v>
      </c>
      <c r="AI151" s="210"/>
      <c r="AJ151" s="211">
        <v>435000</v>
      </c>
      <c r="AK151" s="203"/>
      <c r="AL151" s="197"/>
      <c r="AM151" s="212"/>
      <c r="AN151" s="213"/>
      <c r="AO151" s="30" t="str">
        <f t="shared" si="69"/>
        <v>1748</v>
      </c>
      <c r="AP151" s="214">
        <v>17</v>
      </c>
      <c r="AQ151" s="215" t="s">
        <v>6799</v>
      </c>
      <c r="AR151" s="216" t="str">
        <f t="shared" si="42"/>
        <v>1748</v>
      </c>
      <c r="AS151" s="4" t="s">
        <v>6441</v>
      </c>
      <c r="AT151" s="24" t="s">
        <v>6442</v>
      </c>
      <c r="AU151" s="201">
        <f>AG151+X151</f>
        <v>500000</v>
      </c>
      <c r="AV151" s="217"/>
      <c r="AW151" s="218"/>
      <c r="AX151" s="219"/>
      <c r="AY151" s="220">
        <f>AH151-AF151</f>
        <v>-100000</v>
      </c>
    </row>
    <row r="152" spans="1:51" ht="24" customHeight="1" outlineLevel="1" thickBot="1">
      <c r="A152" s="321"/>
      <c r="B152" s="322"/>
      <c r="C152" s="323">
        <v>42</v>
      </c>
      <c r="D152" s="4" t="s">
        <v>6337</v>
      </c>
      <c r="E152" s="324"/>
      <c r="F152" s="325" t="s">
        <v>6800</v>
      </c>
      <c r="G152" s="326"/>
      <c r="H152" s="410"/>
      <c r="I152" s="328"/>
      <c r="J152" s="329"/>
      <c r="K152" s="330"/>
      <c r="L152" s="331"/>
      <c r="M152" s="332">
        <f>SUBTOTAL(9,M148:M151)</f>
        <v>200000</v>
      </c>
      <c r="N152" s="333">
        <f>SUBTOTAL(9,N148:N151)</f>
        <v>200000</v>
      </c>
      <c r="O152" s="334">
        <f>SUBTOTAL(9,O148:O151)</f>
        <v>0</v>
      </c>
      <c r="P152" s="335"/>
      <c r="Q152" s="336"/>
      <c r="R152" s="335"/>
      <c r="S152" s="337">
        <f>SUBTOTAL(9,S148:S151)</f>
        <v>500000</v>
      </c>
      <c r="T152" s="338"/>
      <c r="U152" s="339"/>
      <c r="V152" s="339"/>
      <c r="W152" s="413">
        <f aca="true" t="shared" si="72" ref="W152:AF152">SUBTOTAL(9,W148:W151)</f>
        <v>200000</v>
      </c>
      <c r="X152" s="341">
        <f t="shared" si="72"/>
        <v>0</v>
      </c>
      <c r="Y152" s="342">
        <f t="shared" si="72"/>
        <v>0</v>
      </c>
      <c r="Z152" s="343">
        <f t="shared" si="72"/>
        <v>0</v>
      </c>
      <c r="AA152" s="343">
        <f t="shared" si="72"/>
        <v>0</v>
      </c>
      <c r="AB152" s="343">
        <f t="shared" si="72"/>
        <v>0</v>
      </c>
      <c r="AC152" s="344">
        <f t="shared" si="72"/>
        <v>0</v>
      </c>
      <c r="AD152" s="345">
        <f t="shared" si="72"/>
        <v>0</v>
      </c>
      <c r="AE152" s="346">
        <f t="shared" si="72"/>
        <v>0</v>
      </c>
      <c r="AF152" s="335">
        <f t="shared" si="72"/>
        <v>3300000</v>
      </c>
      <c r="AG152" s="347">
        <v>500000</v>
      </c>
      <c r="AH152" s="348">
        <v>500000</v>
      </c>
      <c r="AI152" s="349">
        <v>0</v>
      </c>
      <c r="AJ152" s="350">
        <f>SUBTOTAL(9,AJ148:AJ151)</f>
        <v>435000</v>
      </c>
      <c r="AK152" s="351">
        <f>SUBTOTAL(9,AK148:AK151)</f>
        <v>1800000</v>
      </c>
      <c r="AL152" s="335">
        <f>SUBTOTAL(9,AL148:AL151)</f>
        <v>0</v>
      </c>
      <c r="AM152" s="352"/>
      <c r="AN152" s="427"/>
      <c r="AO152" s="30">
        <f t="shared" si="69"/>
      </c>
      <c r="AP152" s="354"/>
      <c r="AQ152" s="355"/>
      <c r="AR152" s="216">
        <f t="shared" si="42"/>
      </c>
      <c r="AS152" s="4" t="s">
        <v>6337</v>
      </c>
      <c r="AT152" s="24" t="s">
        <v>6337</v>
      </c>
      <c r="AU152" s="413">
        <f>SUBTOTAL(9,AU148:AU151)</f>
        <v>500000</v>
      </c>
      <c r="AV152" s="357"/>
      <c r="AW152" s="358">
        <f>SUBTOTAL(9,AW148:AW151)</f>
        <v>0</v>
      </c>
      <c r="AX152" s="359"/>
      <c r="AY152" s="360">
        <f>SUM(AY148:AY151)</f>
        <v>-2800000</v>
      </c>
    </row>
    <row r="153" spans="1:51" s="243" customFormat="1" ht="28.5" customHeight="1" outlineLevel="2">
      <c r="A153" s="229"/>
      <c r="B153" s="282" t="s">
        <v>6657</v>
      </c>
      <c r="C153" s="250">
        <v>43</v>
      </c>
      <c r="D153" s="230" t="s">
        <v>6337</v>
      </c>
      <c r="E153" s="251" t="s">
        <v>6677</v>
      </c>
      <c r="F153" s="252" t="s">
        <v>6801</v>
      </c>
      <c r="G153" s="253"/>
      <c r="H153" s="283" t="s">
        <v>6802</v>
      </c>
      <c r="I153" s="141"/>
      <c r="J153" s="256">
        <v>42826</v>
      </c>
      <c r="K153" s="257" t="str">
        <f>IF(L153="","","～")</f>
        <v>～</v>
      </c>
      <c r="L153" s="258">
        <v>43282</v>
      </c>
      <c r="M153" s="194">
        <f aca="true" t="shared" si="73" ref="M153:M159">N153+O153</f>
        <v>0</v>
      </c>
      <c r="N153" s="247"/>
      <c r="O153" s="260"/>
      <c r="P153" s="234"/>
      <c r="Q153" s="261"/>
      <c r="R153" s="234"/>
      <c r="S153" s="538">
        <v>150000</v>
      </c>
      <c r="T153" s="491">
        <v>42204</v>
      </c>
      <c r="U153" s="264"/>
      <c r="V153" s="264"/>
      <c r="W153" s="265">
        <f aca="true" t="shared" si="74" ref="W153:W159">M153+X153-AD153</f>
        <v>0</v>
      </c>
      <c r="X153" s="266">
        <f>SUM(Y153:AC153)</f>
        <v>0</v>
      </c>
      <c r="Y153" s="238"/>
      <c r="Z153" s="267"/>
      <c r="AA153" s="267"/>
      <c r="AB153" s="267"/>
      <c r="AC153" s="268"/>
      <c r="AD153" s="269"/>
      <c r="AE153" s="233">
        <f aca="true" t="shared" si="75" ref="AE153:AE159">SUM(Y153:AD153)</f>
        <v>0</v>
      </c>
      <c r="AF153" s="234">
        <v>100000</v>
      </c>
      <c r="AG153" s="270">
        <v>0</v>
      </c>
      <c r="AH153" s="235">
        <v>150000</v>
      </c>
      <c r="AI153" s="236"/>
      <c r="AJ153" s="237">
        <v>300000</v>
      </c>
      <c r="AK153" s="238"/>
      <c r="AL153" s="234"/>
      <c r="AM153" s="240"/>
      <c r="AN153" s="405"/>
      <c r="AO153" s="241">
        <f t="shared" si="69"/>
      </c>
      <c r="AP153" s="272"/>
      <c r="AQ153" s="273"/>
      <c r="AR153" s="242">
        <f t="shared" si="42"/>
      </c>
      <c r="AS153" s="230" t="s">
        <v>6337</v>
      </c>
      <c r="AT153" s="243" t="s">
        <v>6337</v>
      </c>
      <c r="AU153" s="265">
        <f>AG153+X153</f>
        <v>0</v>
      </c>
      <c r="AV153" s="245"/>
      <c r="AW153" s="246"/>
      <c r="AX153" s="247"/>
      <c r="AY153" s="248">
        <f aca="true" t="shared" si="76" ref="AY153:AY159">AH153-AF153</f>
        <v>50000</v>
      </c>
    </row>
    <row r="154" spans="1:51" s="243" customFormat="1" ht="28.5" customHeight="1" outlineLevel="2">
      <c r="A154" s="229"/>
      <c r="B154" s="422" t="s">
        <v>6375</v>
      </c>
      <c r="C154" s="250">
        <v>43</v>
      </c>
      <c r="D154" s="230" t="s">
        <v>6337</v>
      </c>
      <c r="E154" s="251" t="s">
        <v>6677</v>
      </c>
      <c r="F154" s="252" t="s">
        <v>6801</v>
      </c>
      <c r="G154" s="253"/>
      <c r="H154" s="283" t="s">
        <v>6443</v>
      </c>
      <c r="I154" s="141"/>
      <c r="J154" s="256">
        <v>43435</v>
      </c>
      <c r="K154" s="257" t="str">
        <f>IF(L154="","","～")</f>
        <v>～</v>
      </c>
      <c r="L154" s="258">
        <v>43155</v>
      </c>
      <c r="M154" s="194">
        <f t="shared" si="73"/>
        <v>0</v>
      </c>
      <c r="N154" s="247"/>
      <c r="O154" s="260"/>
      <c r="P154" s="234"/>
      <c r="Q154" s="261"/>
      <c r="R154" s="234"/>
      <c r="S154" s="538">
        <v>150000</v>
      </c>
      <c r="T154" s="491">
        <v>42010</v>
      </c>
      <c r="U154" s="264"/>
      <c r="V154" s="264"/>
      <c r="W154" s="265">
        <f t="shared" si="74"/>
        <v>0</v>
      </c>
      <c r="X154" s="266">
        <f>SUM(Y154:AC154)</f>
        <v>0</v>
      </c>
      <c r="Y154" s="238"/>
      <c r="Z154" s="267"/>
      <c r="AA154" s="267"/>
      <c r="AB154" s="267"/>
      <c r="AC154" s="268"/>
      <c r="AD154" s="269"/>
      <c r="AE154" s="233">
        <f t="shared" si="75"/>
        <v>0</v>
      </c>
      <c r="AF154" s="234">
        <v>100000</v>
      </c>
      <c r="AG154" s="270">
        <v>0</v>
      </c>
      <c r="AH154" s="235">
        <v>150000</v>
      </c>
      <c r="AI154" s="236"/>
      <c r="AJ154" s="237"/>
      <c r="AK154" s="238"/>
      <c r="AL154" s="234"/>
      <c r="AM154" s="240"/>
      <c r="AN154" s="405"/>
      <c r="AO154" s="241">
        <f t="shared" si="69"/>
      </c>
      <c r="AP154" s="272"/>
      <c r="AQ154" s="273"/>
      <c r="AR154" s="242">
        <f t="shared" si="42"/>
      </c>
      <c r="AS154" s="230" t="s">
        <v>6337</v>
      </c>
      <c r="AT154" s="243" t="s">
        <v>6337</v>
      </c>
      <c r="AU154" s="265">
        <f>AG154+X154-AD154</f>
        <v>0</v>
      </c>
      <c r="AV154" s="245"/>
      <c r="AW154" s="246"/>
      <c r="AX154" s="247"/>
      <c r="AY154" s="248">
        <f t="shared" si="76"/>
        <v>50000</v>
      </c>
    </row>
    <row r="155" spans="1:51" ht="28.5" customHeight="1" outlineLevel="2">
      <c r="A155" s="221"/>
      <c r="B155" s="274" t="s">
        <v>6375</v>
      </c>
      <c r="C155" s="222">
        <v>43</v>
      </c>
      <c r="D155" s="4">
        <v>2345</v>
      </c>
      <c r="E155" s="187" t="s">
        <v>6677</v>
      </c>
      <c r="F155" s="188" t="s">
        <v>6801</v>
      </c>
      <c r="G155" s="189">
        <v>18</v>
      </c>
      <c r="H155" s="190" t="s">
        <v>6803</v>
      </c>
      <c r="I155" s="141"/>
      <c r="J155" s="224">
        <v>43344</v>
      </c>
      <c r="K155" s="192" t="str">
        <f>IF(L155="","","～")</f>
        <v>～</v>
      </c>
      <c r="L155" s="193">
        <v>43429</v>
      </c>
      <c r="M155" s="194">
        <f t="shared" si="73"/>
        <v>150000</v>
      </c>
      <c r="N155" s="195">
        <v>150000</v>
      </c>
      <c r="O155" s="196"/>
      <c r="P155" s="197"/>
      <c r="Q155" s="198"/>
      <c r="R155" s="197"/>
      <c r="S155" s="150">
        <v>150000</v>
      </c>
      <c r="T155" s="199">
        <f>+L155+14</f>
        <v>43443</v>
      </c>
      <c r="U155" s="200"/>
      <c r="V155" s="200"/>
      <c r="W155" s="201">
        <f t="shared" si="74"/>
        <v>150000</v>
      </c>
      <c r="X155" s="202">
        <f>SUM(Y155:AC155)</f>
        <v>0</v>
      </c>
      <c r="Y155" s="203"/>
      <c r="Z155" s="204"/>
      <c r="AA155" s="204"/>
      <c r="AB155" s="204"/>
      <c r="AC155" s="205"/>
      <c r="AD155" s="206"/>
      <c r="AE155" s="397">
        <f t="shared" si="75"/>
        <v>0</v>
      </c>
      <c r="AF155" s="197">
        <v>100000</v>
      </c>
      <c r="AG155" s="208">
        <v>150000</v>
      </c>
      <c r="AH155" s="398"/>
      <c r="AI155" s="399"/>
      <c r="AJ155" s="211"/>
      <c r="AK155" s="203"/>
      <c r="AL155" s="197"/>
      <c r="AM155" s="212"/>
      <c r="AN155" s="213"/>
      <c r="AO155" s="30" t="str">
        <f t="shared" si="69"/>
        <v>2345</v>
      </c>
      <c r="AP155" s="214">
        <v>23</v>
      </c>
      <c r="AQ155" s="215" t="s">
        <v>6737</v>
      </c>
      <c r="AR155" s="216" t="str">
        <f aca="true" t="shared" si="77" ref="AR155:AR163">AP155&amp;AQ155</f>
        <v>2345</v>
      </c>
      <c r="AS155" s="4" t="s">
        <v>6444</v>
      </c>
      <c r="AT155" s="24" t="s">
        <v>6445</v>
      </c>
      <c r="AU155" s="497">
        <f>AG155+X155-AD155</f>
        <v>150000</v>
      </c>
      <c r="AV155" s="217"/>
      <c r="AW155" s="218"/>
      <c r="AX155" s="195"/>
      <c r="AY155" s="220">
        <f t="shared" si="76"/>
        <v>-100000</v>
      </c>
    </row>
    <row r="156" spans="1:51" ht="28.5" customHeight="1" outlineLevel="2">
      <c r="A156" s="221"/>
      <c r="B156" s="274" t="s">
        <v>6375</v>
      </c>
      <c r="C156" s="222">
        <v>43</v>
      </c>
      <c r="D156" s="4">
        <v>2346</v>
      </c>
      <c r="E156" s="187" t="s">
        <v>6677</v>
      </c>
      <c r="F156" s="188" t="s">
        <v>6801</v>
      </c>
      <c r="G156" s="189">
        <v>18</v>
      </c>
      <c r="H156" s="190" t="s">
        <v>6804</v>
      </c>
      <c r="I156" s="141"/>
      <c r="J156" s="224">
        <v>43337</v>
      </c>
      <c r="K156" s="192" t="str">
        <f>IF(L156="","","～")</f>
        <v>～</v>
      </c>
      <c r="L156" s="193">
        <v>43401</v>
      </c>
      <c r="M156" s="194">
        <f t="shared" si="73"/>
        <v>150000</v>
      </c>
      <c r="N156" s="195">
        <v>150000</v>
      </c>
      <c r="O156" s="196"/>
      <c r="P156" s="197"/>
      <c r="Q156" s="198"/>
      <c r="R156" s="197"/>
      <c r="S156" s="150">
        <v>150000</v>
      </c>
      <c r="T156" s="199">
        <f>+L156+14</f>
        <v>43415</v>
      </c>
      <c r="U156" s="200"/>
      <c r="V156" s="200"/>
      <c r="W156" s="201">
        <f t="shared" si="74"/>
        <v>150000</v>
      </c>
      <c r="X156" s="202">
        <f>SUM(Y156:AC156)</f>
        <v>0</v>
      </c>
      <c r="Y156" s="203"/>
      <c r="Z156" s="204"/>
      <c r="AA156" s="204"/>
      <c r="AB156" s="204"/>
      <c r="AC156" s="205"/>
      <c r="AD156" s="206"/>
      <c r="AE156" s="397">
        <f t="shared" si="75"/>
        <v>0</v>
      </c>
      <c r="AF156" s="197">
        <v>100000</v>
      </c>
      <c r="AG156" s="208">
        <v>150000</v>
      </c>
      <c r="AH156" s="398"/>
      <c r="AI156" s="399"/>
      <c r="AJ156" s="211"/>
      <c r="AK156" s="203"/>
      <c r="AL156" s="197"/>
      <c r="AM156" s="212"/>
      <c r="AN156" s="213"/>
      <c r="AO156" s="30" t="str">
        <f t="shared" si="69"/>
        <v>2346</v>
      </c>
      <c r="AP156" s="214">
        <v>23</v>
      </c>
      <c r="AQ156" s="215" t="s">
        <v>6754</v>
      </c>
      <c r="AR156" s="216" t="str">
        <f t="shared" si="77"/>
        <v>2346</v>
      </c>
      <c r="AS156" s="4" t="s">
        <v>6446</v>
      </c>
      <c r="AT156" s="24" t="s">
        <v>6447</v>
      </c>
      <c r="AU156" s="497">
        <f>AG156+X156-AD156</f>
        <v>150000</v>
      </c>
      <c r="AV156" s="217"/>
      <c r="AW156" s="218"/>
      <c r="AX156" s="195"/>
      <c r="AY156" s="220">
        <f t="shared" si="76"/>
        <v>-100000</v>
      </c>
    </row>
    <row r="157" spans="1:51" s="243" customFormat="1" ht="28.5" customHeight="1" outlineLevel="2">
      <c r="A157" s="229"/>
      <c r="B157" s="422" t="s">
        <v>6375</v>
      </c>
      <c r="C157" s="250">
        <v>43</v>
      </c>
      <c r="D157" s="230" t="s">
        <v>6337</v>
      </c>
      <c r="E157" s="251" t="s">
        <v>6677</v>
      </c>
      <c r="F157" s="252" t="s">
        <v>6801</v>
      </c>
      <c r="G157" s="253"/>
      <c r="H157" s="283" t="s">
        <v>6805</v>
      </c>
      <c r="I157" s="141"/>
      <c r="J157" s="256">
        <v>42737</v>
      </c>
      <c r="K157" s="257" t="str">
        <f>IF(L157="","","～")</f>
        <v>～</v>
      </c>
      <c r="L157" s="258">
        <v>42738</v>
      </c>
      <c r="M157" s="194">
        <f t="shared" si="73"/>
        <v>0</v>
      </c>
      <c r="N157" s="247"/>
      <c r="O157" s="260"/>
      <c r="P157" s="234"/>
      <c r="Q157" s="261"/>
      <c r="R157" s="234"/>
      <c r="S157" s="538">
        <v>150000</v>
      </c>
      <c r="T157" s="284"/>
      <c r="U157" s="264"/>
      <c r="V157" s="264"/>
      <c r="W157" s="265">
        <f t="shared" si="74"/>
        <v>0</v>
      </c>
      <c r="X157" s="266">
        <f>SUM(Y157:AC157)</f>
        <v>0</v>
      </c>
      <c r="Y157" s="238"/>
      <c r="Z157" s="267"/>
      <c r="AA157" s="267"/>
      <c r="AB157" s="267"/>
      <c r="AC157" s="268"/>
      <c r="AD157" s="269"/>
      <c r="AE157" s="233">
        <f t="shared" si="75"/>
        <v>0</v>
      </c>
      <c r="AF157" s="234">
        <v>100000</v>
      </c>
      <c r="AG157" s="270">
        <v>0</v>
      </c>
      <c r="AH157" s="235"/>
      <c r="AI157" s="236"/>
      <c r="AJ157" s="237"/>
      <c r="AK157" s="238"/>
      <c r="AL157" s="234"/>
      <c r="AM157" s="240"/>
      <c r="AN157" s="405"/>
      <c r="AO157" s="241">
        <f t="shared" si="69"/>
      </c>
      <c r="AP157" s="272"/>
      <c r="AQ157" s="273"/>
      <c r="AR157" s="242">
        <f t="shared" si="77"/>
      </c>
      <c r="AS157" s="230" t="s">
        <v>6337</v>
      </c>
      <c r="AT157" s="243" t="s">
        <v>6444</v>
      </c>
      <c r="AU157" s="265">
        <f>AG157+X157-AD157</f>
        <v>0</v>
      </c>
      <c r="AV157" s="245"/>
      <c r="AW157" s="246"/>
      <c r="AX157" s="247"/>
      <c r="AY157" s="248">
        <f t="shared" si="76"/>
        <v>-100000</v>
      </c>
    </row>
    <row r="158" spans="1:51" s="243" customFormat="1" ht="28.5" customHeight="1" outlineLevel="2">
      <c r="A158" s="229"/>
      <c r="B158" s="282"/>
      <c r="C158" s="250" t="s">
        <v>6708</v>
      </c>
      <c r="D158" s="230" t="s">
        <v>6337</v>
      </c>
      <c r="E158" s="251"/>
      <c r="F158" s="252" t="s">
        <v>6801</v>
      </c>
      <c r="G158" s="253"/>
      <c r="H158" s="283"/>
      <c r="I158" s="141"/>
      <c r="J158" s="256"/>
      <c r="K158" s="257"/>
      <c r="L158" s="258"/>
      <c r="M158" s="194">
        <f t="shared" si="73"/>
        <v>0</v>
      </c>
      <c r="N158" s="247"/>
      <c r="O158" s="260"/>
      <c r="P158" s="234"/>
      <c r="Q158" s="261"/>
      <c r="R158" s="234"/>
      <c r="S158" s="150">
        <v>0</v>
      </c>
      <c r="T158" s="284"/>
      <c r="U158" s="264"/>
      <c r="V158" s="264"/>
      <c r="W158" s="244">
        <f t="shared" si="74"/>
        <v>0</v>
      </c>
      <c r="X158" s="266"/>
      <c r="Y158" s="238"/>
      <c r="Z158" s="267"/>
      <c r="AA158" s="267"/>
      <c r="AB158" s="267"/>
      <c r="AC158" s="268"/>
      <c r="AD158" s="269"/>
      <c r="AE158" s="233">
        <f t="shared" si="75"/>
        <v>0</v>
      </c>
      <c r="AF158" s="234">
        <v>850000</v>
      </c>
      <c r="AG158" s="270">
        <v>0</v>
      </c>
      <c r="AH158" s="235"/>
      <c r="AI158" s="236"/>
      <c r="AJ158" s="237">
        <v>0</v>
      </c>
      <c r="AK158" s="238"/>
      <c r="AL158" s="239"/>
      <c r="AM158" s="240" t="s">
        <v>6613</v>
      </c>
      <c r="AN158" s="405"/>
      <c r="AO158" s="241">
        <f t="shared" si="69"/>
      </c>
      <c r="AP158" s="272"/>
      <c r="AQ158" s="273"/>
      <c r="AR158" s="242">
        <f t="shared" si="77"/>
      </c>
      <c r="AS158" s="230" t="s">
        <v>6337</v>
      </c>
      <c r="AT158" s="243" t="s">
        <v>6337</v>
      </c>
      <c r="AU158" s="244"/>
      <c r="AV158" s="245"/>
      <c r="AW158" s="246"/>
      <c r="AX158" s="247"/>
      <c r="AY158" s="248">
        <f t="shared" si="76"/>
        <v>-850000</v>
      </c>
    </row>
    <row r="159" spans="1:51" s="243" customFormat="1" ht="28.5" customHeight="1" outlineLevel="2" thickBot="1">
      <c r="A159" s="229"/>
      <c r="B159" s="494" t="s">
        <v>6584</v>
      </c>
      <c r="C159" s="250">
        <v>43</v>
      </c>
      <c r="D159" s="230">
        <v>1749</v>
      </c>
      <c r="E159" s="251" t="s">
        <v>6617</v>
      </c>
      <c r="F159" s="252" t="s">
        <v>6801</v>
      </c>
      <c r="G159" s="253"/>
      <c r="H159" s="283" t="s">
        <v>6806</v>
      </c>
      <c r="I159" s="141"/>
      <c r="J159" s="256"/>
      <c r="K159" s="257">
        <f>IF(L159="","","～")</f>
      </c>
      <c r="L159" s="258"/>
      <c r="M159" s="194">
        <f t="shared" si="73"/>
        <v>0</v>
      </c>
      <c r="N159" s="247"/>
      <c r="O159" s="260"/>
      <c r="P159" s="234"/>
      <c r="Q159" s="261"/>
      <c r="R159" s="234"/>
      <c r="S159" s="150">
        <v>0</v>
      </c>
      <c r="T159" s="284">
        <v>43200</v>
      </c>
      <c r="U159" s="264"/>
      <c r="V159" s="264"/>
      <c r="W159" s="265">
        <f t="shared" si="74"/>
        <v>0</v>
      </c>
      <c r="X159" s="266">
        <f>SUM(Y159:AC159)</f>
        <v>0</v>
      </c>
      <c r="Y159" s="238"/>
      <c r="Z159" s="267"/>
      <c r="AA159" s="267"/>
      <c r="AB159" s="267"/>
      <c r="AC159" s="268"/>
      <c r="AD159" s="269"/>
      <c r="AE159" s="233">
        <f t="shared" si="75"/>
        <v>0</v>
      </c>
      <c r="AF159" s="234"/>
      <c r="AG159" s="270">
        <v>0</v>
      </c>
      <c r="AH159" s="235"/>
      <c r="AI159" s="236"/>
      <c r="AJ159" s="237">
        <v>70000</v>
      </c>
      <c r="AK159" s="238"/>
      <c r="AL159" s="234"/>
      <c r="AM159" s="240"/>
      <c r="AN159" s="405"/>
      <c r="AO159" s="241" t="str">
        <f t="shared" si="69"/>
        <v>1749</v>
      </c>
      <c r="AP159" s="272">
        <v>17</v>
      </c>
      <c r="AQ159" s="273" t="s">
        <v>6807</v>
      </c>
      <c r="AR159" s="242" t="str">
        <f t="shared" si="77"/>
        <v>1749</v>
      </c>
      <c r="AS159" s="230" t="s">
        <v>6448</v>
      </c>
      <c r="AT159" s="243" t="s">
        <v>6449</v>
      </c>
      <c r="AU159" s="265">
        <f>AG159+X159</f>
        <v>0</v>
      </c>
      <c r="AV159" s="245"/>
      <c r="AW159" s="246"/>
      <c r="AX159" s="247"/>
      <c r="AY159" s="248">
        <f t="shared" si="76"/>
        <v>0</v>
      </c>
    </row>
    <row r="160" spans="1:51" ht="24" customHeight="1" outlineLevel="1" thickBot="1">
      <c r="A160" s="321"/>
      <c r="B160" s="322"/>
      <c r="C160" s="323">
        <v>43</v>
      </c>
      <c r="D160" s="4" t="s">
        <v>6337</v>
      </c>
      <c r="E160" s="324"/>
      <c r="F160" s="325" t="s">
        <v>6808</v>
      </c>
      <c r="G160" s="326"/>
      <c r="H160" s="410"/>
      <c r="I160" s="328"/>
      <c r="J160" s="329"/>
      <c r="K160" s="330"/>
      <c r="L160" s="331"/>
      <c r="M160" s="332">
        <f>SUBTOTAL(9,M153:M159)</f>
        <v>300000</v>
      </c>
      <c r="N160" s="333">
        <f>SUBTOTAL(9,N153:N159)</f>
        <v>300000</v>
      </c>
      <c r="O160" s="334">
        <f>SUBTOTAL(9,O153:O159)</f>
        <v>0</v>
      </c>
      <c r="P160" s="335"/>
      <c r="Q160" s="336"/>
      <c r="R160" s="335"/>
      <c r="S160" s="337">
        <f>SUBTOTAL(9,S153:S159)</f>
        <v>750000</v>
      </c>
      <c r="T160" s="338"/>
      <c r="U160" s="339"/>
      <c r="V160" s="339"/>
      <c r="W160" s="413">
        <f aca="true" t="shared" si="78" ref="W160:AF160">SUBTOTAL(9,W153:W159)</f>
        <v>300000</v>
      </c>
      <c r="X160" s="341">
        <f t="shared" si="78"/>
        <v>0</v>
      </c>
      <c r="Y160" s="342">
        <f t="shared" si="78"/>
        <v>0</v>
      </c>
      <c r="Z160" s="343">
        <f t="shared" si="78"/>
        <v>0</v>
      </c>
      <c r="AA160" s="343">
        <f t="shared" si="78"/>
        <v>0</v>
      </c>
      <c r="AB160" s="343">
        <f t="shared" si="78"/>
        <v>0</v>
      </c>
      <c r="AC160" s="344">
        <f t="shared" si="78"/>
        <v>0</v>
      </c>
      <c r="AD160" s="345">
        <f t="shared" si="78"/>
        <v>0</v>
      </c>
      <c r="AE160" s="346">
        <f t="shared" si="78"/>
        <v>0</v>
      </c>
      <c r="AF160" s="335">
        <f t="shared" si="78"/>
        <v>1350000</v>
      </c>
      <c r="AG160" s="347">
        <v>300000</v>
      </c>
      <c r="AH160" s="348">
        <v>300000</v>
      </c>
      <c r="AI160" s="349">
        <v>0</v>
      </c>
      <c r="AJ160" s="350">
        <f>SUBTOTAL(9,AJ153:AJ159)</f>
        <v>370000</v>
      </c>
      <c r="AK160" s="351">
        <f>SUBTOTAL(9,AK153:AK159)</f>
        <v>0</v>
      </c>
      <c r="AL160" s="335">
        <f>SUBTOTAL(9,AL153:AL159)</f>
        <v>0</v>
      </c>
      <c r="AM160" s="352"/>
      <c r="AN160" s="539">
        <f>M147+M152+M160</f>
        <v>16130000</v>
      </c>
      <c r="AO160" s="30">
        <f t="shared" si="69"/>
      </c>
      <c r="AP160" s="354"/>
      <c r="AQ160" s="355"/>
      <c r="AR160" s="216">
        <f t="shared" si="77"/>
      </c>
      <c r="AS160" s="4" t="s">
        <v>6337</v>
      </c>
      <c r="AT160" s="24" t="s">
        <v>6337</v>
      </c>
      <c r="AU160" s="413">
        <f>SUBTOTAL(9,AU153:AU159)</f>
        <v>300000</v>
      </c>
      <c r="AV160" s="357"/>
      <c r="AW160" s="358">
        <f>SUBTOTAL(9,AW153:AW159)</f>
        <v>0</v>
      </c>
      <c r="AX160" s="359"/>
      <c r="AY160" s="360">
        <f>SUBTOTAL(9,AY153:AY159)</f>
        <v>-1050000</v>
      </c>
    </row>
    <row r="161" spans="1:51" ht="30.75" customHeight="1" outlineLevel="2">
      <c r="A161" s="361"/>
      <c r="B161" s="429" t="s">
        <v>6324</v>
      </c>
      <c r="C161" s="540">
        <v>51</v>
      </c>
      <c r="D161" s="4">
        <v>1521</v>
      </c>
      <c r="E161" s="364" t="s">
        <v>6767</v>
      </c>
      <c r="F161" s="365" t="s">
        <v>6809</v>
      </c>
      <c r="G161" s="366"/>
      <c r="H161" s="541" t="s">
        <v>6810</v>
      </c>
      <c r="I161" s="415">
        <v>16</v>
      </c>
      <c r="J161" s="416">
        <v>43498</v>
      </c>
      <c r="K161" s="430">
        <f>IF(L161="","","～")</f>
      </c>
      <c r="L161" s="417"/>
      <c r="M161" s="194">
        <f>N161+O161</f>
        <v>300000</v>
      </c>
      <c r="N161" s="369"/>
      <c r="O161" s="418">
        <v>300000</v>
      </c>
      <c r="P161" s="371"/>
      <c r="Q161" s="372"/>
      <c r="R161" s="372"/>
      <c r="S161" s="150">
        <v>300000</v>
      </c>
      <c r="T161" s="419" t="s">
        <v>6598</v>
      </c>
      <c r="U161" s="374"/>
      <c r="V161" s="374"/>
      <c r="W161" s="375">
        <f>M161+X161-AD161</f>
        <v>300000</v>
      </c>
      <c r="X161" s="376">
        <f>SUM(Y161:AC161)+AD161</f>
        <v>300000</v>
      </c>
      <c r="Y161" s="542"/>
      <c r="Z161" s="378"/>
      <c r="AA161" s="378"/>
      <c r="AB161" s="378"/>
      <c r="AC161" s="379"/>
      <c r="AD161" s="420">
        <f>+O161</f>
        <v>300000</v>
      </c>
      <c r="AE161" s="380">
        <f>SUM(Y161:AD161)</f>
        <v>300000</v>
      </c>
      <c r="AF161" s="371"/>
      <c r="AG161" s="381">
        <v>300000</v>
      </c>
      <c r="AH161" s="382"/>
      <c r="AI161" s="383">
        <v>300000</v>
      </c>
      <c r="AJ161" s="384">
        <v>300000</v>
      </c>
      <c r="AK161" s="543">
        <v>900000</v>
      </c>
      <c r="AL161" s="544"/>
      <c r="AM161" s="421"/>
      <c r="AN161" s="227" t="s">
        <v>6610</v>
      </c>
      <c r="AO161" s="30" t="str">
        <f t="shared" si="69"/>
        <v>1521</v>
      </c>
      <c r="AP161" s="387">
        <v>15</v>
      </c>
      <c r="AQ161" s="545" t="s">
        <v>6600</v>
      </c>
      <c r="AR161" s="216" t="str">
        <f t="shared" si="77"/>
        <v>1521</v>
      </c>
      <c r="AS161" s="4" t="s">
        <v>6450</v>
      </c>
      <c r="AT161" s="24" t="s">
        <v>6450</v>
      </c>
      <c r="AU161" s="201">
        <f>AG161+X161-AD161</f>
        <v>300000</v>
      </c>
      <c r="AV161" s="217"/>
      <c r="AW161" s="218"/>
      <c r="AX161" s="219"/>
      <c r="AY161" s="220">
        <f>AH161-AF161</f>
        <v>0</v>
      </c>
    </row>
    <row r="162" spans="1:51" ht="30.75" customHeight="1" outlineLevel="2">
      <c r="A162" s="221"/>
      <c r="B162" s="434" t="s">
        <v>6324</v>
      </c>
      <c r="C162" s="546">
        <v>51</v>
      </c>
      <c r="D162" s="4">
        <v>1522</v>
      </c>
      <c r="E162" s="187" t="s">
        <v>6767</v>
      </c>
      <c r="F162" s="188" t="s">
        <v>6809</v>
      </c>
      <c r="G162" s="189"/>
      <c r="H162" s="547" t="s">
        <v>6811</v>
      </c>
      <c r="I162" s="141">
        <v>17</v>
      </c>
      <c r="J162" s="224">
        <v>43512</v>
      </c>
      <c r="K162" s="192">
        <f>IF(L162="","","～")</f>
      </c>
      <c r="L162" s="193"/>
      <c r="M162" s="194">
        <f>N162+O162</f>
        <v>300000</v>
      </c>
      <c r="N162" s="195"/>
      <c r="O162" s="231">
        <v>300000</v>
      </c>
      <c r="P162" s="197"/>
      <c r="Q162" s="198"/>
      <c r="R162" s="198"/>
      <c r="S162" s="150">
        <v>300000</v>
      </c>
      <c r="T162" s="226" t="s">
        <v>6598</v>
      </c>
      <c r="U162" s="200"/>
      <c r="V162" s="200"/>
      <c r="W162" s="201">
        <f>M162+X162-AD162</f>
        <v>300000</v>
      </c>
      <c r="X162" s="202">
        <f>SUM(Y162:AC162)+AD162</f>
        <v>300000</v>
      </c>
      <c r="Y162" s="548"/>
      <c r="Z162" s="204"/>
      <c r="AA162" s="204"/>
      <c r="AB162" s="204"/>
      <c r="AC162" s="205"/>
      <c r="AD162" s="206">
        <f>+O162</f>
        <v>300000</v>
      </c>
      <c r="AE162" s="207">
        <f>SUM(Y162:AD162)</f>
        <v>300000</v>
      </c>
      <c r="AF162" s="197"/>
      <c r="AG162" s="208">
        <v>300000</v>
      </c>
      <c r="AH162" s="209"/>
      <c r="AI162" s="210">
        <v>300000</v>
      </c>
      <c r="AJ162" s="211">
        <v>300000</v>
      </c>
      <c r="AK162" s="514">
        <v>900000</v>
      </c>
      <c r="AL162" s="515"/>
      <c r="AM162" s="212"/>
      <c r="AN162" s="227" t="s">
        <v>6610</v>
      </c>
      <c r="AO162" s="30" t="str">
        <f t="shared" si="69"/>
        <v>1522</v>
      </c>
      <c r="AP162" s="214">
        <v>15</v>
      </c>
      <c r="AQ162" s="215" t="s">
        <v>6340</v>
      </c>
      <c r="AR162" s="216" t="str">
        <f t="shared" si="77"/>
        <v>1522</v>
      </c>
      <c r="AS162" s="4" t="s">
        <v>6451</v>
      </c>
      <c r="AT162" s="24" t="s">
        <v>6451</v>
      </c>
      <c r="AU162" s="201">
        <f>AG162+X162-AD162</f>
        <v>300000</v>
      </c>
      <c r="AV162" s="217"/>
      <c r="AW162" s="218"/>
      <c r="AX162" s="219"/>
      <c r="AY162" s="220">
        <f>AH162-AF162</f>
        <v>0</v>
      </c>
    </row>
    <row r="163" spans="1:51" s="243" customFormat="1" ht="30.75" customHeight="1" outlineLevel="2">
      <c r="A163" s="229"/>
      <c r="B163" s="282" t="s">
        <v>6324</v>
      </c>
      <c r="C163" s="549">
        <v>51</v>
      </c>
      <c r="D163" s="230">
        <v>1523</v>
      </c>
      <c r="E163" s="251" t="s">
        <v>6767</v>
      </c>
      <c r="F163" s="252" t="s">
        <v>6809</v>
      </c>
      <c r="G163" s="253"/>
      <c r="H163" s="550" t="s">
        <v>6452</v>
      </c>
      <c r="I163" s="141"/>
      <c r="J163" s="256"/>
      <c r="K163" s="257">
        <f>IF(L163="","","～")</f>
      </c>
      <c r="L163" s="258"/>
      <c r="M163" s="194">
        <f>N163+O163</f>
        <v>0</v>
      </c>
      <c r="N163" s="247"/>
      <c r="O163" s="260"/>
      <c r="P163" s="234"/>
      <c r="Q163" s="261"/>
      <c r="R163" s="261"/>
      <c r="S163" s="150"/>
      <c r="T163" s="263" t="s">
        <v>6598</v>
      </c>
      <c r="U163" s="264"/>
      <c r="V163" s="264"/>
      <c r="W163" s="265">
        <f>M163+X163-AD163</f>
        <v>0</v>
      </c>
      <c r="X163" s="266">
        <f>SUM(Y163:AC163)+AD163</f>
        <v>0</v>
      </c>
      <c r="Y163" s="238"/>
      <c r="Z163" s="267"/>
      <c r="AA163" s="267"/>
      <c r="AB163" s="267"/>
      <c r="AC163" s="268"/>
      <c r="AD163" s="269">
        <f>+O163</f>
        <v>0</v>
      </c>
      <c r="AE163" s="233">
        <f>SUM(Y163:AD163)</f>
        <v>0</v>
      </c>
      <c r="AF163" s="234"/>
      <c r="AG163" s="270">
        <v>0</v>
      </c>
      <c r="AH163" s="235"/>
      <c r="AI163" s="236">
        <v>300000</v>
      </c>
      <c r="AJ163" s="237">
        <v>300000</v>
      </c>
      <c r="AK163" s="238">
        <v>900000</v>
      </c>
      <c r="AL163" s="234"/>
      <c r="AM163" s="240"/>
      <c r="AN163" s="271" t="s">
        <v>6812</v>
      </c>
      <c r="AO163" s="241" t="str">
        <f t="shared" si="69"/>
        <v>1523</v>
      </c>
      <c r="AP163" s="272">
        <v>15</v>
      </c>
      <c r="AQ163" s="551" t="s">
        <v>6342</v>
      </c>
      <c r="AR163" s="242" t="str">
        <f t="shared" si="77"/>
        <v>1523</v>
      </c>
      <c r="AS163" s="230" t="s">
        <v>6453</v>
      </c>
      <c r="AT163" s="243" t="s">
        <v>6453</v>
      </c>
      <c r="AU163" s="265">
        <f>AG163+X163-AD163</f>
        <v>0</v>
      </c>
      <c r="AV163" s="245"/>
      <c r="AW163" s="246"/>
      <c r="AX163" s="247"/>
      <c r="AY163" s="248">
        <f>AH163-AF163</f>
        <v>0</v>
      </c>
    </row>
    <row r="164" spans="1:51" ht="30.75" customHeight="1" outlineLevel="2">
      <c r="A164" s="221"/>
      <c r="B164" s="434"/>
      <c r="C164" s="546"/>
      <c r="E164" s="187"/>
      <c r="F164" s="188"/>
      <c r="G164" s="189"/>
      <c r="H164" s="190"/>
      <c r="I164" s="141"/>
      <c r="J164" s="224"/>
      <c r="K164" s="192"/>
      <c r="L164" s="193"/>
      <c r="M164" s="194"/>
      <c r="N164" s="195"/>
      <c r="O164" s="196"/>
      <c r="P164" s="197"/>
      <c r="Q164" s="198"/>
      <c r="R164" s="197"/>
      <c r="S164" s="150"/>
      <c r="T164" s="226"/>
      <c r="U164" s="200"/>
      <c r="V164" s="200"/>
      <c r="W164" s="201"/>
      <c r="X164" s="202"/>
      <c r="Y164" s="203"/>
      <c r="Z164" s="204"/>
      <c r="AA164" s="204"/>
      <c r="AB164" s="204"/>
      <c r="AC164" s="205"/>
      <c r="AD164" s="206"/>
      <c r="AE164" s="207"/>
      <c r="AF164" s="197"/>
      <c r="AG164" s="208"/>
      <c r="AH164" s="209"/>
      <c r="AI164" s="210"/>
      <c r="AJ164" s="211"/>
      <c r="AK164" s="203"/>
      <c r="AL164" s="197"/>
      <c r="AM164" s="212"/>
      <c r="AN164" s="227"/>
      <c r="AO164" s="30"/>
      <c r="AP164" s="214"/>
      <c r="AQ164" s="215"/>
      <c r="AR164" s="216"/>
      <c r="AU164" s="201"/>
      <c r="AV164" s="217"/>
      <c r="AW164" s="218"/>
      <c r="AX164" s="219"/>
      <c r="AY164" s="220"/>
    </row>
    <row r="165" spans="1:51" s="243" customFormat="1" ht="30.75" customHeight="1" outlineLevel="2">
      <c r="A165" s="229"/>
      <c r="B165" s="282"/>
      <c r="C165" s="250" t="s">
        <v>6600</v>
      </c>
      <c r="D165" s="230" t="s">
        <v>6337</v>
      </c>
      <c r="E165" s="251"/>
      <c r="F165" s="252" t="s">
        <v>6809</v>
      </c>
      <c r="G165" s="253"/>
      <c r="H165" s="283"/>
      <c r="I165" s="141"/>
      <c r="J165" s="256"/>
      <c r="K165" s="257"/>
      <c r="L165" s="258"/>
      <c r="M165" s="194">
        <f>N165+O165</f>
        <v>0</v>
      </c>
      <c r="N165" s="247"/>
      <c r="O165" s="260"/>
      <c r="P165" s="234"/>
      <c r="Q165" s="261"/>
      <c r="R165" s="234"/>
      <c r="S165" s="150"/>
      <c r="T165" s="284"/>
      <c r="U165" s="264"/>
      <c r="V165" s="264"/>
      <c r="W165" s="244">
        <f>M165+X165-AD165</f>
        <v>0</v>
      </c>
      <c r="X165" s="266"/>
      <c r="Y165" s="238"/>
      <c r="Z165" s="267"/>
      <c r="AA165" s="267"/>
      <c r="AB165" s="267"/>
      <c r="AC165" s="268"/>
      <c r="AD165" s="269">
        <f>+O165</f>
        <v>0</v>
      </c>
      <c r="AE165" s="233">
        <f>SUM(Y165:AD165)</f>
        <v>0</v>
      </c>
      <c r="AF165" s="234">
        <v>850000</v>
      </c>
      <c r="AG165" s="270">
        <v>0</v>
      </c>
      <c r="AH165" s="235"/>
      <c r="AI165" s="236"/>
      <c r="AJ165" s="237">
        <v>0</v>
      </c>
      <c r="AK165" s="238"/>
      <c r="AL165" s="239"/>
      <c r="AM165" s="240" t="s">
        <v>6613</v>
      </c>
      <c r="AN165" s="405"/>
      <c r="AO165" s="241">
        <f aca="true" t="shared" si="79" ref="AO165:AO228">AP165&amp;AQ165</f>
      </c>
      <c r="AP165" s="272"/>
      <c r="AQ165" s="273"/>
      <c r="AR165" s="242">
        <f aca="true" t="shared" si="80" ref="AR165:AR228">AP165&amp;AQ165</f>
      </c>
      <c r="AS165" s="230" t="s">
        <v>6337</v>
      </c>
      <c r="AT165" s="243" t="s">
        <v>6337</v>
      </c>
      <c r="AU165" s="244"/>
      <c r="AV165" s="245"/>
      <c r="AW165" s="246"/>
      <c r="AX165" s="247"/>
      <c r="AY165" s="248">
        <f>AH165-AF165</f>
        <v>-850000</v>
      </c>
    </row>
    <row r="166" spans="1:51" ht="30.75" customHeight="1" outlineLevel="2" thickBot="1">
      <c r="A166" s="221"/>
      <c r="B166" s="290" t="s">
        <v>6584</v>
      </c>
      <c r="C166" s="222" t="s">
        <v>6600</v>
      </c>
      <c r="D166" s="4">
        <v>1735</v>
      </c>
      <c r="E166" s="187" t="s">
        <v>6617</v>
      </c>
      <c r="F166" s="188" t="s">
        <v>6809</v>
      </c>
      <c r="G166" s="189"/>
      <c r="H166" s="190" t="s">
        <v>6813</v>
      </c>
      <c r="I166" s="424"/>
      <c r="J166" s="224"/>
      <c r="K166" s="192"/>
      <c r="L166" s="193"/>
      <c r="M166" s="194">
        <f>N166+O166</f>
        <v>50000</v>
      </c>
      <c r="N166" s="195">
        <v>50000</v>
      </c>
      <c r="O166" s="196"/>
      <c r="P166" s="197"/>
      <c r="Q166" s="198"/>
      <c r="R166" s="197"/>
      <c r="S166" s="425"/>
      <c r="T166" s="199">
        <v>43200</v>
      </c>
      <c r="U166" s="200"/>
      <c r="V166" s="200"/>
      <c r="W166" s="401">
        <f>M166+X166-AD166</f>
        <v>50000</v>
      </c>
      <c r="X166" s="426"/>
      <c r="Y166" s="203"/>
      <c r="Z166" s="204"/>
      <c r="AA166" s="204"/>
      <c r="AB166" s="204"/>
      <c r="AC166" s="205"/>
      <c r="AD166" s="206">
        <f>+O166</f>
        <v>0</v>
      </c>
      <c r="AE166" s="397">
        <f>SUM(Y166:AD166)</f>
        <v>0</v>
      </c>
      <c r="AF166" s="197">
        <v>850000</v>
      </c>
      <c r="AG166" s="208">
        <v>0</v>
      </c>
      <c r="AH166" s="398"/>
      <c r="AI166" s="399"/>
      <c r="AJ166" s="211">
        <v>0</v>
      </c>
      <c r="AK166" s="203"/>
      <c r="AL166" s="400"/>
      <c r="AM166" s="212" t="s">
        <v>6613</v>
      </c>
      <c r="AN166" s="213"/>
      <c r="AO166" s="30" t="str">
        <f t="shared" si="79"/>
        <v>1735</v>
      </c>
      <c r="AP166" s="214">
        <v>17</v>
      </c>
      <c r="AQ166" s="215" t="s">
        <v>6654</v>
      </c>
      <c r="AR166" s="216" t="str">
        <f t="shared" si="80"/>
        <v>1735</v>
      </c>
      <c r="AS166" s="4" t="s">
        <v>6454</v>
      </c>
      <c r="AT166" s="24" t="s">
        <v>6337</v>
      </c>
      <c r="AU166" s="401"/>
      <c r="AV166" s="217"/>
      <c r="AW166" s="218"/>
      <c r="AX166" s="195"/>
      <c r="AY166" s="220">
        <f>AH166-AF166</f>
        <v>-850000</v>
      </c>
    </row>
    <row r="167" spans="1:51" ht="24" customHeight="1" outlineLevel="1" thickBot="1">
      <c r="A167" s="321"/>
      <c r="B167" s="322"/>
      <c r="C167" s="323">
        <v>21</v>
      </c>
      <c r="D167" s="4" t="s">
        <v>6337</v>
      </c>
      <c r="E167" s="324"/>
      <c r="F167" s="325" t="s">
        <v>6814</v>
      </c>
      <c r="G167" s="326"/>
      <c r="H167" s="410"/>
      <c r="I167" s="328"/>
      <c r="J167" s="329"/>
      <c r="K167" s="330"/>
      <c r="L167" s="331"/>
      <c r="M167" s="332">
        <f>SUBTOTAL(9,M161:M166)</f>
        <v>650000</v>
      </c>
      <c r="N167" s="333">
        <f>SUBTOTAL(9,N161:N166)</f>
        <v>50000</v>
      </c>
      <c r="O167" s="334">
        <f>SUBTOTAL(9,O161:O166)</f>
        <v>600000</v>
      </c>
      <c r="P167" s="335"/>
      <c r="Q167" s="336"/>
      <c r="R167" s="335"/>
      <c r="S167" s="337">
        <f>SUBTOTAL(9,S161:S166)</f>
        <v>600000</v>
      </c>
      <c r="T167" s="338"/>
      <c r="U167" s="339"/>
      <c r="V167" s="339"/>
      <c r="W167" s="340">
        <f aca="true" t="shared" si="81" ref="W167:AF167">SUBTOTAL(9,W161:W166)</f>
        <v>650000</v>
      </c>
      <c r="X167" s="341">
        <f t="shared" si="81"/>
        <v>600000</v>
      </c>
      <c r="Y167" s="342">
        <f t="shared" si="81"/>
        <v>0</v>
      </c>
      <c r="Z167" s="343">
        <f t="shared" si="81"/>
        <v>0</v>
      </c>
      <c r="AA167" s="343">
        <f t="shared" si="81"/>
        <v>0</v>
      </c>
      <c r="AB167" s="343">
        <f t="shared" si="81"/>
        <v>0</v>
      </c>
      <c r="AC167" s="344">
        <f t="shared" si="81"/>
        <v>0</v>
      </c>
      <c r="AD167" s="345">
        <f t="shared" si="81"/>
        <v>600000</v>
      </c>
      <c r="AE167" s="346">
        <f t="shared" si="81"/>
        <v>600000</v>
      </c>
      <c r="AF167" s="335">
        <f t="shared" si="81"/>
        <v>1700000</v>
      </c>
      <c r="AG167" s="347">
        <v>1255000</v>
      </c>
      <c r="AH167" s="348">
        <f>SUBTOTAL(9,AH161:AH166)</f>
        <v>0</v>
      </c>
      <c r="AI167" s="349">
        <f>SUBTOTAL(9,AI161:AI166)</f>
        <v>900000</v>
      </c>
      <c r="AJ167" s="350">
        <f>SUBTOTAL(9,AJ161:AJ166)</f>
        <v>900000</v>
      </c>
      <c r="AK167" s="351">
        <f>SUBTOTAL(9,AK161:AK166)</f>
        <v>2700000</v>
      </c>
      <c r="AL167" s="335">
        <f>SUBTOTAL(9,AL161:AL166)</f>
        <v>0</v>
      </c>
      <c r="AM167" s="352"/>
      <c r="AN167" s="427"/>
      <c r="AO167" s="30">
        <f t="shared" si="79"/>
      </c>
      <c r="AP167" s="354"/>
      <c r="AQ167" s="355"/>
      <c r="AR167" s="216">
        <f t="shared" si="80"/>
      </c>
      <c r="AS167" s="4" t="s">
        <v>6337</v>
      </c>
      <c r="AT167" s="24" t="s">
        <v>6337</v>
      </c>
      <c r="AU167" s="356">
        <f>SUBTOTAL(9,AU161:AU166)</f>
        <v>600000</v>
      </c>
      <c r="AV167" s="357"/>
      <c r="AW167" s="358">
        <f>SUBTOTAL(9,AW161:AW166)</f>
        <v>0</v>
      </c>
      <c r="AX167" s="359"/>
      <c r="AY167" s="360">
        <f>SUBTOTAL(9,AY161:AY166)</f>
        <v>-1700000</v>
      </c>
    </row>
    <row r="168" spans="1:51" ht="30" customHeight="1" outlineLevel="2">
      <c r="A168" s="221"/>
      <c r="B168" s="434" t="s">
        <v>6657</v>
      </c>
      <c r="C168" s="546">
        <v>52</v>
      </c>
      <c r="D168" s="4">
        <v>2151</v>
      </c>
      <c r="E168" s="187" t="s">
        <v>6376</v>
      </c>
      <c r="F168" s="188" t="s">
        <v>6815</v>
      </c>
      <c r="G168" s="189">
        <v>41</v>
      </c>
      <c r="H168" s="223" t="s">
        <v>6816</v>
      </c>
      <c r="I168" s="141">
        <v>56</v>
      </c>
      <c r="J168" s="224">
        <v>43714</v>
      </c>
      <c r="K168" s="192" t="str">
        <f aca="true" t="shared" si="82" ref="K168:K178">IF(L168="","","～")</f>
        <v>～</v>
      </c>
      <c r="L168" s="193">
        <v>43653</v>
      </c>
      <c r="M168" s="194">
        <f aca="true" t="shared" si="83" ref="M168:M183">N168+O168</f>
        <v>300000</v>
      </c>
      <c r="N168" s="195"/>
      <c r="O168" s="231">
        <v>300000</v>
      </c>
      <c r="P168" s="197"/>
      <c r="Q168" s="198"/>
      <c r="R168" s="197"/>
      <c r="S168" s="150">
        <v>300000</v>
      </c>
      <c r="T168" s="226" t="s">
        <v>6598</v>
      </c>
      <c r="U168" s="200"/>
      <c r="V168" s="200"/>
      <c r="W168" s="201">
        <f aca="true" t="shared" si="84" ref="W168:W183">M168+X168-AD168</f>
        <v>300000</v>
      </c>
      <c r="X168" s="202">
        <f aca="true" t="shared" si="85" ref="X168:X174">SUM(Y168:AC168)+AD168</f>
        <v>300000</v>
      </c>
      <c r="Y168" s="203"/>
      <c r="Z168" s="204"/>
      <c r="AA168" s="204"/>
      <c r="AB168" s="204"/>
      <c r="AC168" s="205"/>
      <c r="AD168" s="206">
        <f aca="true" t="shared" si="86" ref="AD168:AD183">+O168</f>
        <v>300000</v>
      </c>
      <c r="AE168" s="207">
        <f aca="true" t="shared" si="87" ref="AE168:AE183">SUM(Y168:AD168)</f>
        <v>300000</v>
      </c>
      <c r="AF168" s="197">
        <v>240000</v>
      </c>
      <c r="AG168" s="208">
        <v>300000</v>
      </c>
      <c r="AH168" s="209"/>
      <c r="AI168" s="210">
        <v>200000</v>
      </c>
      <c r="AJ168" s="211">
        <v>150000</v>
      </c>
      <c r="AK168" s="203"/>
      <c r="AL168" s="197"/>
      <c r="AM168" s="212" t="s">
        <v>6817</v>
      </c>
      <c r="AN168" s="227" t="s">
        <v>6610</v>
      </c>
      <c r="AO168" s="30" t="str">
        <f t="shared" si="79"/>
        <v>2151</v>
      </c>
      <c r="AP168" s="214">
        <v>21</v>
      </c>
      <c r="AQ168" s="215" t="s">
        <v>6651</v>
      </c>
      <c r="AR168" s="216" t="str">
        <f t="shared" si="80"/>
        <v>2151</v>
      </c>
      <c r="AS168" s="4" t="s">
        <v>6455</v>
      </c>
      <c r="AT168" s="24" t="s">
        <v>6456</v>
      </c>
      <c r="AU168" s="201">
        <f>AG168+X168-AD168</f>
        <v>300000</v>
      </c>
      <c r="AV168" s="217"/>
      <c r="AW168" s="218"/>
      <c r="AX168" s="219"/>
      <c r="AY168" s="220">
        <f aca="true" t="shared" si="88" ref="AY168:AY183">AH168-AF168</f>
        <v>-240000</v>
      </c>
    </row>
    <row r="169" spans="1:51" ht="30" customHeight="1" outlineLevel="2">
      <c r="A169" s="221"/>
      <c r="B169" s="434" t="s">
        <v>6657</v>
      </c>
      <c r="C169" s="546">
        <v>52</v>
      </c>
      <c r="D169" s="4">
        <v>2152</v>
      </c>
      <c r="E169" s="187" t="s">
        <v>6376</v>
      </c>
      <c r="F169" s="188" t="s">
        <v>6815</v>
      </c>
      <c r="G169" s="189"/>
      <c r="H169" s="223" t="s">
        <v>6818</v>
      </c>
      <c r="I169" s="141">
        <v>57</v>
      </c>
      <c r="J169" s="224">
        <v>43800</v>
      </c>
      <c r="K169" s="192" t="str">
        <f t="shared" si="82"/>
        <v>～</v>
      </c>
      <c r="L169" s="193">
        <v>43821</v>
      </c>
      <c r="M169" s="194">
        <f t="shared" si="83"/>
        <v>200000</v>
      </c>
      <c r="N169" s="195"/>
      <c r="O169" s="231">
        <v>200000</v>
      </c>
      <c r="P169" s="197"/>
      <c r="Q169" s="198"/>
      <c r="R169" s="197"/>
      <c r="S169" s="150">
        <v>200000</v>
      </c>
      <c r="T169" s="226" t="s">
        <v>6598</v>
      </c>
      <c r="U169" s="200"/>
      <c r="V169" s="200"/>
      <c r="W169" s="201">
        <f t="shared" si="84"/>
        <v>200000</v>
      </c>
      <c r="X169" s="202">
        <f t="shared" si="85"/>
        <v>200000</v>
      </c>
      <c r="Y169" s="203"/>
      <c r="Z169" s="204"/>
      <c r="AA169" s="204"/>
      <c r="AB169" s="204"/>
      <c r="AC169" s="205"/>
      <c r="AD169" s="206">
        <f t="shared" si="86"/>
        <v>200000</v>
      </c>
      <c r="AE169" s="207">
        <f t="shared" si="87"/>
        <v>200000</v>
      </c>
      <c r="AF169" s="197">
        <v>98000</v>
      </c>
      <c r="AG169" s="208">
        <v>200000</v>
      </c>
      <c r="AH169" s="209"/>
      <c r="AI169" s="210">
        <v>150000</v>
      </c>
      <c r="AJ169" s="211">
        <v>300000</v>
      </c>
      <c r="AK169" s="203"/>
      <c r="AL169" s="197"/>
      <c r="AM169" s="212"/>
      <c r="AN169" s="227" t="s">
        <v>6610</v>
      </c>
      <c r="AO169" s="30" t="str">
        <f t="shared" si="79"/>
        <v>2152</v>
      </c>
      <c r="AP169" s="214">
        <v>21</v>
      </c>
      <c r="AQ169" s="215" t="s">
        <v>6819</v>
      </c>
      <c r="AR169" s="216" t="str">
        <f t="shared" si="80"/>
        <v>2152</v>
      </c>
      <c r="AS169" s="4" t="s">
        <v>6456</v>
      </c>
      <c r="AT169" s="24" t="s">
        <v>6457</v>
      </c>
      <c r="AU169" s="201">
        <f>AG169+X169-AD169</f>
        <v>200000</v>
      </c>
      <c r="AV169" s="217"/>
      <c r="AW169" s="218"/>
      <c r="AX169" s="219"/>
      <c r="AY169" s="220">
        <f t="shared" si="88"/>
        <v>-98000</v>
      </c>
    </row>
    <row r="170" spans="1:51" ht="30" customHeight="1" outlineLevel="2">
      <c r="A170" s="221"/>
      <c r="B170" s="434" t="s">
        <v>6657</v>
      </c>
      <c r="C170" s="546">
        <v>52</v>
      </c>
      <c r="D170" s="4">
        <v>2153</v>
      </c>
      <c r="E170" s="187" t="s">
        <v>6376</v>
      </c>
      <c r="F170" s="188" t="s">
        <v>6815</v>
      </c>
      <c r="G170" s="189">
        <v>27</v>
      </c>
      <c r="H170" s="223" t="s">
        <v>6820</v>
      </c>
      <c r="I170" s="141">
        <v>58</v>
      </c>
      <c r="J170" s="552">
        <v>43597</v>
      </c>
      <c r="K170" s="192" t="str">
        <f t="shared" si="82"/>
        <v>～</v>
      </c>
      <c r="L170" s="553">
        <v>43807</v>
      </c>
      <c r="M170" s="194">
        <f t="shared" si="83"/>
        <v>800000</v>
      </c>
      <c r="N170" s="195"/>
      <c r="O170" s="231">
        <v>800000</v>
      </c>
      <c r="P170" s="197"/>
      <c r="Q170" s="198"/>
      <c r="R170" s="198"/>
      <c r="S170" s="150">
        <v>800000</v>
      </c>
      <c r="T170" s="226" t="s">
        <v>6598</v>
      </c>
      <c r="U170" s="200"/>
      <c r="V170" s="200"/>
      <c r="W170" s="201">
        <f t="shared" si="84"/>
        <v>800000</v>
      </c>
      <c r="X170" s="202">
        <f t="shared" si="85"/>
        <v>800000</v>
      </c>
      <c r="Y170" s="444"/>
      <c r="Z170" s="204"/>
      <c r="AA170" s="204"/>
      <c r="AB170" s="204"/>
      <c r="AC170" s="232"/>
      <c r="AD170" s="206">
        <f t="shared" si="86"/>
        <v>800000</v>
      </c>
      <c r="AE170" s="207">
        <f t="shared" si="87"/>
        <v>800000</v>
      </c>
      <c r="AF170" s="197">
        <v>501000</v>
      </c>
      <c r="AG170" s="208">
        <v>800000</v>
      </c>
      <c r="AH170" s="554"/>
      <c r="AI170" s="210">
        <v>800000</v>
      </c>
      <c r="AJ170" s="211">
        <v>1030000</v>
      </c>
      <c r="AK170" s="203"/>
      <c r="AL170" s="197"/>
      <c r="AM170" s="555"/>
      <c r="AN170" s="227" t="s">
        <v>6610</v>
      </c>
      <c r="AO170" s="30" t="str">
        <f t="shared" si="79"/>
        <v>2153</v>
      </c>
      <c r="AP170" s="214">
        <v>21</v>
      </c>
      <c r="AQ170" s="215" t="s">
        <v>6821</v>
      </c>
      <c r="AR170" s="216" t="str">
        <f t="shared" si="80"/>
        <v>2153</v>
      </c>
      <c r="AS170" s="4" t="s">
        <v>6457</v>
      </c>
      <c r="AT170" s="24" t="s">
        <v>6459</v>
      </c>
      <c r="AU170" s="201">
        <f>AG170+X170-AD170</f>
        <v>800000</v>
      </c>
      <c r="AV170" s="217"/>
      <c r="AW170" s="218"/>
      <c r="AX170" s="219"/>
      <c r="AY170" s="220">
        <f t="shared" si="88"/>
        <v>-501000</v>
      </c>
    </row>
    <row r="171" spans="1:51" ht="30" customHeight="1" outlineLevel="2">
      <c r="A171" s="221"/>
      <c r="B171" s="434" t="s">
        <v>6657</v>
      </c>
      <c r="C171" s="546">
        <v>52</v>
      </c>
      <c r="D171" s="4">
        <v>2154</v>
      </c>
      <c r="E171" s="187" t="s">
        <v>6376</v>
      </c>
      <c r="F171" s="188" t="s">
        <v>6815</v>
      </c>
      <c r="G171" s="189">
        <v>31</v>
      </c>
      <c r="H171" s="223" t="s">
        <v>6822</v>
      </c>
      <c r="I171" s="141">
        <v>59</v>
      </c>
      <c r="J171" s="224">
        <v>43709</v>
      </c>
      <c r="K171" s="192" t="str">
        <f t="shared" si="82"/>
        <v>～</v>
      </c>
      <c r="L171" s="193">
        <v>43769</v>
      </c>
      <c r="M171" s="194">
        <f t="shared" si="83"/>
        <v>100000</v>
      </c>
      <c r="N171" s="195"/>
      <c r="O171" s="231">
        <v>100000</v>
      </c>
      <c r="P171" s="197"/>
      <c r="Q171" s="198"/>
      <c r="R171" s="197"/>
      <c r="S171" s="150">
        <v>100000</v>
      </c>
      <c r="T171" s="226" t="s">
        <v>6598</v>
      </c>
      <c r="U171" s="200"/>
      <c r="V171" s="200"/>
      <c r="W171" s="396">
        <f t="shared" si="84"/>
        <v>100000</v>
      </c>
      <c r="X171" s="202">
        <f t="shared" si="85"/>
        <v>100000</v>
      </c>
      <c r="Y171" s="203"/>
      <c r="Z171" s="204"/>
      <c r="AA171" s="204"/>
      <c r="AB171" s="204"/>
      <c r="AC171" s="232"/>
      <c r="AD171" s="206">
        <f t="shared" si="86"/>
        <v>100000</v>
      </c>
      <c r="AE171" s="207">
        <f t="shared" si="87"/>
        <v>100000</v>
      </c>
      <c r="AF171" s="197">
        <v>850000</v>
      </c>
      <c r="AG171" s="208">
        <v>100000</v>
      </c>
      <c r="AH171" s="209"/>
      <c r="AI171" s="210">
        <v>100000</v>
      </c>
      <c r="AJ171" s="211">
        <v>0</v>
      </c>
      <c r="AK171" s="203"/>
      <c r="AL171" s="435"/>
      <c r="AM171" s="436" t="s">
        <v>6613</v>
      </c>
      <c r="AN171" s="227" t="s">
        <v>6610</v>
      </c>
      <c r="AO171" s="30" t="str">
        <f t="shared" si="79"/>
        <v>2154</v>
      </c>
      <c r="AP171" s="214">
        <v>21</v>
      </c>
      <c r="AQ171" s="215" t="s">
        <v>6823</v>
      </c>
      <c r="AR171" s="216" t="str">
        <f t="shared" si="80"/>
        <v>2154</v>
      </c>
      <c r="AS171" s="4" t="s">
        <v>6459</v>
      </c>
      <c r="AT171" s="24" t="s">
        <v>6461</v>
      </c>
      <c r="AU171" s="396">
        <f>AG171+X171-AD171</f>
        <v>100000</v>
      </c>
      <c r="AV171" s="217"/>
      <c r="AW171" s="218"/>
      <c r="AX171" s="219"/>
      <c r="AY171" s="220">
        <f t="shared" si="88"/>
        <v>-850000</v>
      </c>
    </row>
    <row r="172" spans="1:51" ht="30" customHeight="1" outlineLevel="2">
      <c r="A172" s="221"/>
      <c r="B172" s="434" t="s">
        <v>6657</v>
      </c>
      <c r="C172" s="546">
        <v>52</v>
      </c>
      <c r="D172" s="4">
        <v>2155</v>
      </c>
      <c r="E172" s="187" t="s">
        <v>6376</v>
      </c>
      <c r="F172" s="188" t="s">
        <v>6815</v>
      </c>
      <c r="G172" s="189">
        <v>23</v>
      </c>
      <c r="H172" s="223" t="s">
        <v>6824</v>
      </c>
      <c r="I172" s="141">
        <v>60</v>
      </c>
      <c r="J172" s="224">
        <v>43702</v>
      </c>
      <c r="K172" s="192" t="str">
        <f t="shared" si="82"/>
        <v>～</v>
      </c>
      <c r="L172" s="193">
        <v>43709</v>
      </c>
      <c r="M172" s="194">
        <f t="shared" si="83"/>
        <v>150000</v>
      </c>
      <c r="N172" s="195"/>
      <c r="O172" s="231">
        <v>150000</v>
      </c>
      <c r="P172" s="197"/>
      <c r="Q172" s="198"/>
      <c r="R172" s="197"/>
      <c r="S172" s="150">
        <v>150000</v>
      </c>
      <c r="T172" s="226" t="s">
        <v>6598</v>
      </c>
      <c r="U172" s="200"/>
      <c r="V172" s="200"/>
      <c r="W172" s="201">
        <f t="shared" si="84"/>
        <v>150000</v>
      </c>
      <c r="X172" s="202">
        <f t="shared" si="85"/>
        <v>150000</v>
      </c>
      <c r="Y172" s="203"/>
      <c r="Z172" s="204"/>
      <c r="AA172" s="204"/>
      <c r="AB172" s="204"/>
      <c r="AC172" s="205"/>
      <c r="AD172" s="206">
        <f t="shared" si="86"/>
        <v>150000</v>
      </c>
      <c r="AE172" s="207">
        <f t="shared" si="87"/>
        <v>150000</v>
      </c>
      <c r="AF172" s="197">
        <v>150000</v>
      </c>
      <c r="AG172" s="208">
        <v>150000</v>
      </c>
      <c r="AH172" s="209"/>
      <c r="AI172" s="210">
        <v>100000</v>
      </c>
      <c r="AJ172" s="211">
        <v>100000</v>
      </c>
      <c r="AK172" s="203"/>
      <c r="AL172" s="197"/>
      <c r="AM172" s="212"/>
      <c r="AN172" s="227" t="s">
        <v>6610</v>
      </c>
      <c r="AO172" s="30" t="str">
        <f t="shared" si="79"/>
        <v>2155</v>
      </c>
      <c r="AP172" s="214">
        <v>21</v>
      </c>
      <c r="AQ172" s="215" t="s">
        <v>6825</v>
      </c>
      <c r="AR172" s="216" t="str">
        <f t="shared" si="80"/>
        <v>2155</v>
      </c>
      <c r="AS172" s="4" t="s">
        <v>6461</v>
      </c>
      <c r="AT172" s="24" t="s">
        <v>6463</v>
      </c>
      <c r="AU172" s="201">
        <f>AG172+X172-AD172</f>
        <v>150000</v>
      </c>
      <c r="AV172" s="217"/>
      <c r="AW172" s="218"/>
      <c r="AX172" s="219"/>
      <c r="AY172" s="220">
        <f t="shared" si="88"/>
        <v>-150000</v>
      </c>
    </row>
    <row r="173" spans="1:51" ht="30" customHeight="1" outlineLevel="2">
      <c r="A173" s="221"/>
      <c r="B173" s="434" t="s">
        <v>6657</v>
      </c>
      <c r="C173" s="546">
        <v>52</v>
      </c>
      <c r="D173" s="4">
        <v>2156</v>
      </c>
      <c r="E173" s="187" t="s">
        <v>6376</v>
      </c>
      <c r="F173" s="188" t="s">
        <v>6815</v>
      </c>
      <c r="G173" s="189">
        <v>24</v>
      </c>
      <c r="H173" s="223" t="s">
        <v>6826</v>
      </c>
      <c r="I173" s="141">
        <v>61</v>
      </c>
      <c r="J173" s="224">
        <v>43568</v>
      </c>
      <c r="K173" s="192" t="str">
        <f t="shared" si="82"/>
        <v>～</v>
      </c>
      <c r="L173" s="193">
        <v>43604</v>
      </c>
      <c r="M173" s="194">
        <f t="shared" si="83"/>
        <v>150000</v>
      </c>
      <c r="N173" s="195"/>
      <c r="O173" s="231">
        <v>150000</v>
      </c>
      <c r="P173" s="197"/>
      <c r="Q173" s="198"/>
      <c r="R173" s="197"/>
      <c r="S173" s="150">
        <v>200000</v>
      </c>
      <c r="T173" s="226" t="s">
        <v>6598</v>
      </c>
      <c r="U173" s="200"/>
      <c r="V173" s="200"/>
      <c r="W173" s="201">
        <f t="shared" si="84"/>
        <v>150000</v>
      </c>
      <c r="X173" s="202">
        <f t="shared" si="85"/>
        <v>150000</v>
      </c>
      <c r="Y173" s="203"/>
      <c r="Z173" s="204"/>
      <c r="AA173" s="204"/>
      <c r="AB173" s="204"/>
      <c r="AC173" s="205"/>
      <c r="AD173" s="206">
        <f t="shared" si="86"/>
        <v>150000</v>
      </c>
      <c r="AE173" s="207">
        <f t="shared" si="87"/>
        <v>150000</v>
      </c>
      <c r="AF173" s="197">
        <v>405000</v>
      </c>
      <c r="AG173" s="208">
        <v>100000</v>
      </c>
      <c r="AH173" s="209">
        <v>100000</v>
      </c>
      <c r="AI173" s="210"/>
      <c r="AJ173" s="211">
        <v>100000</v>
      </c>
      <c r="AK173" s="203"/>
      <c r="AL173" s="197"/>
      <c r="AM173" s="212"/>
      <c r="AN173" s="227" t="s">
        <v>6610</v>
      </c>
      <c r="AO173" s="30" t="str">
        <f t="shared" si="79"/>
        <v>2156</v>
      </c>
      <c r="AP173" s="214">
        <v>21</v>
      </c>
      <c r="AQ173" s="215" t="s">
        <v>6827</v>
      </c>
      <c r="AR173" s="216" t="str">
        <f t="shared" si="80"/>
        <v>2156</v>
      </c>
      <c r="AS173" s="4" t="s">
        <v>6463</v>
      </c>
      <c r="AT173" s="24" t="s">
        <v>6464</v>
      </c>
      <c r="AU173" s="201">
        <f>AG173+X173</f>
        <v>250000</v>
      </c>
      <c r="AV173" s="217"/>
      <c r="AW173" s="218"/>
      <c r="AX173" s="219"/>
      <c r="AY173" s="220">
        <f t="shared" si="88"/>
        <v>-305000</v>
      </c>
    </row>
    <row r="174" spans="1:51" ht="30" customHeight="1" outlineLevel="2">
      <c r="A174" s="221"/>
      <c r="B174" s="434" t="s">
        <v>6657</v>
      </c>
      <c r="C174" s="546">
        <v>52</v>
      </c>
      <c r="D174" s="4">
        <v>2157</v>
      </c>
      <c r="E174" s="187" t="s">
        <v>6376</v>
      </c>
      <c r="F174" s="188" t="s">
        <v>6815</v>
      </c>
      <c r="G174" s="189">
        <v>15</v>
      </c>
      <c r="H174" s="223" t="s">
        <v>6828</v>
      </c>
      <c r="I174" s="141">
        <v>62</v>
      </c>
      <c r="J174" s="224">
        <v>43610</v>
      </c>
      <c r="K174" s="192" t="str">
        <f t="shared" si="82"/>
        <v>～</v>
      </c>
      <c r="L174" s="193">
        <v>43799</v>
      </c>
      <c r="M174" s="194">
        <f t="shared" si="83"/>
        <v>200000</v>
      </c>
      <c r="N174" s="195"/>
      <c r="O174" s="231">
        <v>200000</v>
      </c>
      <c r="P174" s="197"/>
      <c r="Q174" s="198"/>
      <c r="R174" s="198"/>
      <c r="S174" s="150">
        <v>300000</v>
      </c>
      <c r="T174" s="226" t="s">
        <v>6598</v>
      </c>
      <c r="U174" s="200"/>
      <c r="V174" s="200"/>
      <c r="W174" s="201">
        <f t="shared" si="84"/>
        <v>200000</v>
      </c>
      <c r="X174" s="202">
        <f t="shared" si="85"/>
        <v>200000</v>
      </c>
      <c r="Y174" s="444"/>
      <c r="Z174" s="204"/>
      <c r="AA174" s="204"/>
      <c r="AB174" s="204"/>
      <c r="AC174" s="232"/>
      <c r="AD174" s="206">
        <f t="shared" si="86"/>
        <v>200000</v>
      </c>
      <c r="AE174" s="207">
        <f t="shared" si="87"/>
        <v>200000</v>
      </c>
      <c r="AF174" s="197">
        <v>300000</v>
      </c>
      <c r="AG174" s="208">
        <v>150000</v>
      </c>
      <c r="AH174" s="209">
        <v>100000</v>
      </c>
      <c r="AI174" s="210"/>
      <c r="AJ174" s="211">
        <v>100000</v>
      </c>
      <c r="AK174" s="203"/>
      <c r="AL174" s="197"/>
      <c r="AM174" s="555"/>
      <c r="AN174" s="227" t="s">
        <v>6610</v>
      </c>
      <c r="AO174" s="30" t="str">
        <f t="shared" si="79"/>
        <v>2157</v>
      </c>
      <c r="AP174" s="214">
        <v>21</v>
      </c>
      <c r="AQ174" s="215" t="s">
        <v>6829</v>
      </c>
      <c r="AR174" s="216" t="str">
        <f t="shared" si="80"/>
        <v>2157</v>
      </c>
      <c r="AS174" s="4" t="s">
        <v>6464</v>
      </c>
      <c r="AT174" s="24" t="s">
        <v>6465</v>
      </c>
      <c r="AU174" s="201">
        <f>AG174+X174</f>
        <v>350000</v>
      </c>
      <c r="AV174" s="217"/>
      <c r="AW174" s="218"/>
      <c r="AX174" s="219"/>
      <c r="AY174" s="220">
        <f t="shared" si="88"/>
        <v>-200000</v>
      </c>
    </row>
    <row r="175" spans="1:51" s="243" customFormat="1" ht="30" customHeight="1" outlineLevel="2">
      <c r="A175" s="229"/>
      <c r="B175" s="282" t="s">
        <v>6657</v>
      </c>
      <c r="C175" s="549">
        <v>52</v>
      </c>
      <c r="D175" s="230" t="s">
        <v>6337</v>
      </c>
      <c r="E175" s="251" t="s">
        <v>6780</v>
      </c>
      <c r="F175" s="252" t="s">
        <v>6815</v>
      </c>
      <c r="G175" s="253"/>
      <c r="H175" s="283" t="s">
        <v>6830</v>
      </c>
      <c r="I175" s="255"/>
      <c r="J175" s="256"/>
      <c r="K175" s="257">
        <f t="shared" si="82"/>
      </c>
      <c r="L175" s="513"/>
      <c r="M175" s="259">
        <f t="shared" si="83"/>
        <v>0</v>
      </c>
      <c r="N175" s="247"/>
      <c r="O175" s="260"/>
      <c r="P175" s="234"/>
      <c r="Q175" s="261"/>
      <c r="R175" s="234"/>
      <c r="S175" s="262"/>
      <c r="T175" s="491">
        <f>+L175+14</f>
        <v>14</v>
      </c>
      <c r="U175" s="264"/>
      <c r="V175" s="264"/>
      <c r="W175" s="265">
        <f t="shared" si="84"/>
        <v>0</v>
      </c>
      <c r="X175" s="493">
        <f>AH175+AI175</f>
        <v>0</v>
      </c>
      <c r="Y175" s="238"/>
      <c r="Z175" s="267"/>
      <c r="AA175" s="267"/>
      <c r="AB175" s="267"/>
      <c r="AC175" s="268"/>
      <c r="AD175" s="269">
        <f t="shared" si="86"/>
        <v>0</v>
      </c>
      <c r="AE175" s="233">
        <f t="shared" si="87"/>
        <v>0</v>
      </c>
      <c r="AF175" s="234">
        <v>140000</v>
      </c>
      <c r="AG175" s="270">
        <v>0</v>
      </c>
      <c r="AH175" s="235"/>
      <c r="AI175" s="236"/>
      <c r="AJ175" s="237"/>
      <c r="AK175" s="238">
        <v>50000</v>
      </c>
      <c r="AL175" s="234"/>
      <c r="AM175" s="240"/>
      <c r="AN175" s="405"/>
      <c r="AO175" s="241">
        <f t="shared" si="79"/>
      </c>
      <c r="AP175" s="556"/>
      <c r="AQ175" s="557"/>
      <c r="AR175" s="242">
        <f t="shared" si="80"/>
      </c>
      <c r="AS175" s="230" t="s">
        <v>6337</v>
      </c>
      <c r="AT175" s="243" t="s">
        <v>6337</v>
      </c>
      <c r="AU175" s="265">
        <f>AG175</f>
        <v>0</v>
      </c>
      <c r="AV175" s="245"/>
      <c r="AW175" s="246"/>
      <c r="AX175" s="247"/>
      <c r="AY175" s="248">
        <f t="shared" si="88"/>
        <v>-140000</v>
      </c>
    </row>
    <row r="176" spans="1:51" s="243" customFormat="1" ht="30" customHeight="1" outlineLevel="2">
      <c r="A176" s="229"/>
      <c r="B176" s="282" t="s">
        <v>6657</v>
      </c>
      <c r="C176" s="549">
        <v>52</v>
      </c>
      <c r="D176" s="230" t="s">
        <v>6337</v>
      </c>
      <c r="E176" s="251" t="s">
        <v>6383</v>
      </c>
      <c r="F176" s="252" t="s">
        <v>6815</v>
      </c>
      <c r="G176" s="253"/>
      <c r="H176" s="438" t="s">
        <v>6831</v>
      </c>
      <c r="I176" s="255"/>
      <c r="J176" s="256"/>
      <c r="K176" s="257">
        <f t="shared" si="82"/>
      </c>
      <c r="L176" s="258"/>
      <c r="M176" s="259">
        <f t="shared" si="83"/>
        <v>0</v>
      </c>
      <c r="N176" s="247"/>
      <c r="O176" s="260"/>
      <c r="P176" s="234"/>
      <c r="Q176" s="261"/>
      <c r="R176" s="234"/>
      <c r="S176" s="262"/>
      <c r="T176" s="491">
        <f>+L176+14</f>
        <v>14</v>
      </c>
      <c r="U176" s="264"/>
      <c r="V176" s="264"/>
      <c r="W176" s="265">
        <f t="shared" si="84"/>
        <v>0</v>
      </c>
      <c r="X176" s="493">
        <f>AF176+AI176+SUM(Y176:AD176)</f>
        <v>0</v>
      </c>
      <c r="Y176" s="238"/>
      <c r="Z176" s="267"/>
      <c r="AA176" s="267"/>
      <c r="AB176" s="267"/>
      <c r="AC176" s="268"/>
      <c r="AD176" s="269">
        <f t="shared" si="86"/>
        <v>0</v>
      </c>
      <c r="AE176" s="233">
        <f t="shared" si="87"/>
        <v>0</v>
      </c>
      <c r="AF176" s="234"/>
      <c r="AG176" s="270">
        <v>100000</v>
      </c>
      <c r="AH176" s="235"/>
      <c r="AI176" s="236"/>
      <c r="AJ176" s="237">
        <v>0</v>
      </c>
      <c r="AK176" s="238"/>
      <c r="AL176" s="234"/>
      <c r="AM176" s="240"/>
      <c r="AN176" s="405" t="s">
        <v>6692</v>
      </c>
      <c r="AO176" s="241">
        <f t="shared" si="79"/>
      </c>
      <c r="AP176" s="272"/>
      <c r="AQ176" s="273"/>
      <c r="AR176" s="242">
        <f t="shared" si="80"/>
      </c>
      <c r="AS176" s="230" t="s">
        <v>6337</v>
      </c>
      <c r="AT176" s="243" t="s">
        <v>6466</v>
      </c>
      <c r="AU176" s="265"/>
      <c r="AV176" s="245"/>
      <c r="AW176" s="246"/>
      <c r="AX176" s="247"/>
      <c r="AY176" s="248">
        <f t="shared" si="88"/>
        <v>0</v>
      </c>
    </row>
    <row r="177" spans="1:51" s="243" customFormat="1" ht="30" customHeight="1" outlineLevel="2">
      <c r="A177" s="229"/>
      <c r="B177" s="282" t="s">
        <v>6657</v>
      </c>
      <c r="C177" s="549">
        <v>52</v>
      </c>
      <c r="D177" s="230" t="s">
        <v>6337</v>
      </c>
      <c r="E177" s="251" t="s">
        <v>6383</v>
      </c>
      <c r="F177" s="252" t="s">
        <v>6815</v>
      </c>
      <c r="G177" s="253"/>
      <c r="H177" s="550" t="s">
        <v>6832</v>
      </c>
      <c r="I177" s="558"/>
      <c r="J177" s="256"/>
      <c r="K177" s="257">
        <f t="shared" si="82"/>
      </c>
      <c r="L177" s="258"/>
      <c r="M177" s="194">
        <f t="shared" si="83"/>
        <v>0</v>
      </c>
      <c r="N177" s="247"/>
      <c r="O177" s="260"/>
      <c r="P177" s="234"/>
      <c r="Q177" s="261"/>
      <c r="R177" s="261"/>
      <c r="S177" s="150">
        <v>0</v>
      </c>
      <c r="T177" s="559">
        <v>42190</v>
      </c>
      <c r="U177" s="264"/>
      <c r="V177" s="264"/>
      <c r="W177" s="265">
        <f t="shared" si="84"/>
        <v>0</v>
      </c>
      <c r="X177" s="493">
        <f>AF177+AI177+SUM(Y177:AD177)</f>
        <v>0</v>
      </c>
      <c r="Y177" s="238"/>
      <c r="Z177" s="267"/>
      <c r="AA177" s="267"/>
      <c r="AB177" s="267"/>
      <c r="AC177" s="268"/>
      <c r="AD177" s="269">
        <f t="shared" si="86"/>
        <v>0</v>
      </c>
      <c r="AE177" s="233">
        <f t="shared" si="87"/>
        <v>0</v>
      </c>
      <c r="AF177" s="234"/>
      <c r="AG177" s="270">
        <v>0</v>
      </c>
      <c r="AH177" s="235"/>
      <c r="AI177" s="236"/>
      <c r="AJ177" s="237"/>
      <c r="AK177" s="238">
        <v>500000</v>
      </c>
      <c r="AL177" s="234"/>
      <c r="AM177" s="240"/>
      <c r="AN177" s="405" t="s">
        <v>6833</v>
      </c>
      <c r="AO177" s="241">
        <f t="shared" si="79"/>
      </c>
      <c r="AP177" s="272"/>
      <c r="AQ177" s="273"/>
      <c r="AR177" s="242">
        <f t="shared" si="80"/>
      </c>
      <c r="AS177" s="230" t="s">
        <v>6337</v>
      </c>
      <c r="AT177" s="243" t="s">
        <v>6337</v>
      </c>
      <c r="AU177" s="265">
        <f>AG177</f>
        <v>0</v>
      </c>
      <c r="AV177" s="245"/>
      <c r="AW177" s="246"/>
      <c r="AX177" s="247"/>
      <c r="AY177" s="248">
        <f t="shared" si="88"/>
        <v>0</v>
      </c>
    </row>
    <row r="178" spans="1:51" s="243" customFormat="1" ht="30" customHeight="1" outlineLevel="2">
      <c r="A178" s="229"/>
      <c r="B178" s="282" t="s">
        <v>6657</v>
      </c>
      <c r="C178" s="549">
        <v>52</v>
      </c>
      <c r="D178" s="230" t="s">
        <v>6337</v>
      </c>
      <c r="E178" s="251" t="s">
        <v>6383</v>
      </c>
      <c r="F178" s="252" t="s">
        <v>6815</v>
      </c>
      <c r="G178" s="253"/>
      <c r="H178" s="438" t="s">
        <v>6834</v>
      </c>
      <c r="I178" s="141"/>
      <c r="J178" s="256"/>
      <c r="K178" s="257">
        <f t="shared" si="82"/>
      </c>
      <c r="L178" s="258"/>
      <c r="M178" s="194">
        <f t="shared" si="83"/>
        <v>0</v>
      </c>
      <c r="N178" s="247"/>
      <c r="O178" s="260"/>
      <c r="P178" s="234"/>
      <c r="Q178" s="261"/>
      <c r="R178" s="234"/>
      <c r="S178" s="150">
        <v>0</v>
      </c>
      <c r="T178" s="284"/>
      <c r="U178" s="264"/>
      <c r="V178" s="264"/>
      <c r="W178" s="265">
        <f t="shared" si="84"/>
        <v>0</v>
      </c>
      <c r="X178" s="493">
        <f>AF178+AI178+SUM(Y178:AD178)</f>
        <v>0</v>
      </c>
      <c r="Y178" s="238"/>
      <c r="Z178" s="267"/>
      <c r="AA178" s="267"/>
      <c r="AB178" s="267"/>
      <c r="AC178" s="268"/>
      <c r="AD178" s="269">
        <f t="shared" si="86"/>
        <v>0</v>
      </c>
      <c r="AE178" s="233">
        <f t="shared" si="87"/>
        <v>0</v>
      </c>
      <c r="AF178" s="234"/>
      <c r="AG178" s="270">
        <v>0</v>
      </c>
      <c r="AH178" s="235"/>
      <c r="AI178" s="236"/>
      <c r="AJ178" s="237">
        <v>0</v>
      </c>
      <c r="AK178" s="238">
        <v>100000</v>
      </c>
      <c r="AL178" s="234"/>
      <c r="AM178" s="240"/>
      <c r="AN178" s="405" t="s">
        <v>6692</v>
      </c>
      <c r="AO178" s="241">
        <f t="shared" si="79"/>
      </c>
      <c r="AP178" s="272"/>
      <c r="AQ178" s="273"/>
      <c r="AR178" s="242">
        <f t="shared" si="80"/>
      </c>
      <c r="AS178" s="230" t="s">
        <v>6337</v>
      </c>
      <c r="AT178" s="243" t="s">
        <v>6337</v>
      </c>
      <c r="AU178" s="265"/>
      <c r="AV178" s="245"/>
      <c r="AW178" s="246"/>
      <c r="AX178" s="247"/>
      <c r="AY178" s="248">
        <f t="shared" si="88"/>
        <v>0</v>
      </c>
    </row>
    <row r="179" spans="1:51" s="243" customFormat="1" ht="30" customHeight="1" outlineLevel="2">
      <c r="A179" s="229"/>
      <c r="B179" s="282" t="s">
        <v>6657</v>
      </c>
      <c r="C179" s="549">
        <v>52</v>
      </c>
      <c r="D179" s="230" t="s">
        <v>6337</v>
      </c>
      <c r="E179" s="251" t="s">
        <v>6383</v>
      </c>
      <c r="F179" s="252" t="s">
        <v>6815</v>
      </c>
      <c r="G179" s="253"/>
      <c r="H179" s="438" t="s">
        <v>6835</v>
      </c>
      <c r="I179" s="141"/>
      <c r="J179" s="256"/>
      <c r="K179" s="257"/>
      <c r="L179" s="258"/>
      <c r="M179" s="194">
        <f t="shared" si="83"/>
        <v>0</v>
      </c>
      <c r="N179" s="247"/>
      <c r="O179" s="260"/>
      <c r="P179" s="234"/>
      <c r="Q179" s="261"/>
      <c r="R179" s="234"/>
      <c r="S179" s="150">
        <v>0</v>
      </c>
      <c r="T179" s="284"/>
      <c r="U179" s="264"/>
      <c r="V179" s="264"/>
      <c r="W179" s="265">
        <f t="shared" si="84"/>
        <v>0</v>
      </c>
      <c r="X179" s="493">
        <f>AF179+AI179+SUM(Y179:AD179)</f>
        <v>0</v>
      </c>
      <c r="Y179" s="238"/>
      <c r="Z179" s="267"/>
      <c r="AA179" s="267"/>
      <c r="AB179" s="267"/>
      <c r="AC179" s="268"/>
      <c r="AD179" s="269">
        <f t="shared" si="86"/>
        <v>0</v>
      </c>
      <c r="AE179" s="233">
        <f t="shared" si="87"/>
        <v>0</v>
      </c>
      <c r="AF179" s="234"/>
      <c r="AG179" s="270">
        <v>0</v>
      </c>
      <c r="AH179" s="235"/>
      <c r="AI179" s="236"/>
      <c r="AJ179" s="237">
        <v>0</v>
      </c>
      <c r="AK179" s="238"/>
      <c r="AL179" s="234"/>
      <c r="AM179" s="240"/>
      <c r="AN179" s="405" t="s">
        <v>6833</v>
      </c>
      <c r="AO179" s="241">
        <f t="shared" si="79"/>
      </c>
      <c r="AP179" s="272"/>
      <c r="AQ179" s="273"/>
      <c r="AR179" s="242">
        <f t="shared" si="80"/>
      </c>
      <c r="AS179" s="230" t="s">
        <v>6337</v>
      </c>
      <c r="AT179" s="243" t="s">
        <v>6337</v>
      </c>
      <c r="AU179" s="265"/>
      <c r="AV179" s="245"/>
      <c r="AW179" s="246"/>
      <c r="AX179" s="247"/>
      <c r="AY179" s="248">
        <f t="shared" si="88"/>
        <v>0</v>
      </c>
    </row>
    <row r="180" spans="1:51" s="243" customFormat="1" ht="30" customHeight="1" outlineLevel="2">
      <c r="A180" s="229"/>
      <c r="B180" s="282" t="s">
        <v>6657</v>
      </c>
      <c r="C180" s="549">
        <v>52</v>
      </c>
      <c r="D180" s="230" t="s">
        <v>6337</v>
      </c>
      <c r="E180" s="251" t="s">
        <v>6383</v>
      </c>
      <c r="F180" s="252" t="s">
        <v>6815</v>
      </c>
      <c r="G180" s="253"/>
      <c r="H180" s="438" t="s">
        <v>6836</v>
      </c>
      <c r="I180" s="141"/>
      <c r="J180" s="256"/>
      <c r="K180" s="257"/>
      <c r="L180" s="258"/>
      <c r="M180" s="194">
        <f t="shared" si="83"/>
        <v>0</v>
      </c>
      <c r="N180" s="247"/>
      <c r="O180" s="260"/>
      <c r="P180" s="234"/>
      <c r="Q180" s="261"/>
      <c r="R180" s="234"/>
      <c r="S180" s="150">
        <v>0</v>
      </c>
      <c r="T180" s="284"/>
      <c r="U180" s="264"/>
      <c r="V180" s="264"/>
      <c r="W180" s="265">
        <f t="shared" si="84"/>
        <v>0</v>
      </c>
      <c r="X180" s="266">
        <f>SUM(Y180:AC180)+AD180</f>
        <v>0</v>
      </c>
      <c r="Y180" s="238"/>
      <c r="Z180" s="267"/>
      <c r="AA180" s="267"/>
      <c r="AB180" s="267"/>
      <c r="AC180" s="268"/>
      <c r="AD180" s="269">
        <f t="shared" si="86"/>
        <v>0</v>
      </c>
      <c r="AE180" s="233">
        <f t="shared" si="87"/>
        <v>0</v>
      </c>
      <c r="AF180" s="234"/>
      <c r="AG180" s="270">
        <v>0</v>
      </c>
      <c r="AH180" s="235"/>
      <c r="AI180" s="236"/>
      <c r="AJ180" s="237"/>
      <c r="AK180" s="238"/>
      <c r="AL180" s="234"/>
      <c r="AM180" s="240"/>
      <c r="AN180" s="405" t="s">
        <v>6694</v>
      </c>
      <c r="AO180" s="241">
        <f t="shared" si="79"/>
      </c>
      <c r="AP180" s="272"/>
      <c r="AQ180" s="273"/>
      <c r="AR180" s="242">
        <f t="shared" si="80"/>
      </c>
      <c r="AS180" s="230" t="s">
        <v>6337</v>
      </c>
      <c r="AT180" s="243" t="s">
        <v>6337</v>
      </c>
      <c r="AU180" s="265">
        <f>AG180</f>
        <v>0</v>
      </c>
      <c r="AV180" s="245"/>
      <c r="AW180" s="246"/>
      <c r="AX180" s="247"/>
      <c r="AY180" s="248">
        <f t="shared" si="88"/>
        <v>0</v>
      </c>
    </row>
    <row r="181" spans="1:51" s="243" customFormat="1" ht="30" customHeight="1" outlineLevel="2">
      <c r="A181" s="229"/>
      <c r="B181" s="282"/>
      <c r="C181" s="549">
        <v>52</v>
      </c>
      <c r="D181" s="230" t="s">
        <v>6337</v>
      </c>
      <c r="E181" s="251"/>
      <c r="F181" s="252" t="s">
        <v>6815</v>
      </c>
      <c r="G181" s="253"/>
      <c r="H181" s="283"/>
      <c r="I181" s="141"/>
      <c r="J181" s="256"/>
      <c r="K181" s="257"/>
      <c r="L181" s="258"/>
      <c r="M181" s="194">
        <f t="shared" si="83"/>
        <v>0</v>
      </c>
      <c r="N181" s="247"/>
      <c r="O181" s="260"/>
      <c r="P181" s="234"/>
      <c r="Q181" s="261"/>
      <c r="R181" s="234"/>
      <c r="S181" s="150">
        <v>0</v>
      </c>
      <c r="T181" s="284"/>
      <c r="U181" s="264"/>
      <c r="V181" s="264"/>
      <c r="W181" s="244">
        <f t="shared" si="84"/>
        <v>0</v>
      </c>
      <c r="X181" s="266"/>
      <c r="Y181" s="238"/>
      <c r="Z181" s="267"/>
      <c r="AA181" s="267"/>
      <c r="AB181" s="267"/>
      <c r="AC181" s="268"/>
      <c r="AD181" s="269">
        <f t="shared" si="86"/>
        <v>0</v>
      </c>
      <c r="AE181" s="233">
        <f t="shared" si="87"/>
        <v>0</v>
      </c>
      <c r="AF181" s="234">
        <v>850000</v>
      </c>
      <c r="AG181" s="270">
        <v>0</v>
      </c>
      <c r="AH181" s="235"/>
      <c r="AI181" s="236"/>
      <c r="AJ181" s="237">
        <v>0</v>
      </c>
      <c r="AK181" s="238"/>
      <c r="AL181" s="239"/>
      <c r="AM181" s="240" t="s">
        <v>6613</v>
      </c>
      <c r="AN181" s="405"/>
      <c r="AO181" s="241">
        <f t="shared" si="79"/>
      </c>
      <c r="AP181" s="272"/>
      <c r="AQ181" s="273"/>
      <c r="AR181" s="242">
        <f t="shared" si="80"/>
      </c>
      <c r="AS181" s="230" t="s">
        <v>6337</v>
      </c>
      <c r="AT181" s="243" t="s">
        <v>6337</v>
      </c>
      <c r="AU181" s="244"/>
      <c r="AV181" s="245"/>
      <c r="AW181" s="246"/>
      <c r="AX181" s="247"/>
      <c r="AY181" s="248">
        <f t="shared" si="88"/>
        <v>-850000</v>
      </c>
    </row>
    <row r="182" spans="1:51" s="243" customFormat="1" ht="30" customHeight="1" outlineLevel="2">
      <c r="A182" s="229"/>
      <c r="B182" s="282"/>
      <c r="C182" s="549">
        <v>52</v>
      </c>
      <c r="D182" s="230" t="s">
        <v>6337</v>
      </c>
      <c r="E182" s="251"/>
      <c r="F182" s="252" t="s">
        <v>6815</v>
      </c>
      <c r="G182" s="253"/>
      <c r="H182" s="283"/>
      <c r="I182" s="141"/>
      <c r="J182" s="256"/>
      <c r="K182" s="257"/>
      <c r="L182" s="258"/>
      <c r="M182" s="194">
        <f t="shared" si="83"/>
        <v>0</v>
      </c>
      <c r="N182" s="247"/>
      <c r="O182" s="260"/>
      <c r="P182" s="234"/>
      <c r="Q182" s="261"/>
      <c r="R182" s="234"/>
      <c r="S182" s="150">
        <v>0</v>
      </c>
      <c r="T182" s="284"/>
      <c r="U182" s="264"/>
      <c r="V182" s="264"/>
      <c r="W182" s="244">
        <f t="shared" si="84"/>
        <v>0</v>
      </c>
      <c r="X182" s="266"/>
      <c r="Y182" s="238"/>
      <c r="Z182" s="267"/>
      <c r="AA182" s="267"/>
      <c r="AB182" s="267"/>
      <c r="AC182" s="268"/>
      <c r="AD182" s="269">
        <f t="shared" si="86"/>
        <v>0</v>
      </c>
      <c r="AE182" s="233">
        <f t="shared" si="87"/>
        <v>0</v>
      </c>
      <c r="AF182" s="234">
        <v>850000</v>
      </c>
      <c r="AG182" s="270">
        <v>0</v>
      </c>
      <c r="AH182" s="235"/>
      <c r="AI182" s="236"/>
      <c r="AJ182" s="237">
        <v>0</v>
      </c>
      <c r="AK182" s="238"/>
      <c r="AL182" s="239"/>
      <c r="AM182" s="240" t="s">
        <v>6613</v>
      </c>
      <c r="AN182" s="405"/>
      <c r="AO182" s="241">
        <f t="shared" si="79"/>
      </c>
      <c r="AP182" s="272"/>
      <c r="AQ182" s="273"/>
      <c r="AR182" s="242">
        <f t="shared" si="80"/>
      </c>
      <c r="AS182" s="230" t="s">
        <v>6337</v>
      </c>
      <c r="AT182" s="243" t="s">
        <v>6337</v>
      </c>
      <c r="AU182" s="244"/>
      <c r="AV182" s="245"/>
      <c r="AW182" s="246"/>
      <c r="AX182" s="247"/>
      <c r="AY182" s="248">
        <f t="shared" si="88"/>
        <v>-850000</v>
      </c>
    </row>
    <row r="183" spans="1:51" s="243" customFormat="1" ht="30" customHeight="1" outlineLevel="2" thickBot="1">
      <c r="A183" s="229"/>
      <c r="B183" s="494" t="s">
        <v>6584</v>
      </c>
      <c r="C183" s="549">
        <v>52</v>
      </c>
      <c r="D183" s="230">
        <v>1750</v>
      </c>
      <c r="E183" s="251" t="s">
        <v>6617</v>
      </c>
      <c r="F183" s="252" t="s">
        <v>6815</v>
      </c>
      <c r="G183" s="253"/>
      <c r="H183" s="283" t="s">
        <v>6837</v>
      </c>
      <c r="I183" s="141"/>
      <c r="J183" s="256"/>
      <c r="K183" s="257">
        <f>IF(L183="","","～")</f>
      </c>
      <c r="L183" s="258"/>
      <c r="M183" s="194">
        <f t="shared" si="83"/>
        <v>0</v>
      </c>
      <c r="N183" s="247"/>
      <c r="O183" s="260"/>
      <c r="P183" s="234"/>
      <c r="Q183" s="261"/>
      <c r="R183" s="234"/>
      <c r="S183" s="150">
        <v>0</v>
      </c>
      <c r="T183" s="284">
        <v>43200</v>
      </c>
      <c r="U183" s="264"/>
      <c r="V183" s="264"/>
      <c r="W183" s="265">
        <f t="shared" si="84"/>
        <v>0</v>
      </c>
      <c r="X183" s="266">
        <f>SUM(Y183:AC183)</f>
        <v>0</v>
      </c>
      <c r="Y183" s="238"/>
      <c r="Z183" s="267"/>
      <c r="AA183" s="267"/>
      <c r="AB183" s="267"/>
      <c r="AC183" s="268"/>
      <c r="AD183" s="269">
        <f t="shared" si="86"/>
        <v>0</v>
      </c>
      <c r="AE183" s="233">
        <f t="shared" si="87"/>
        <v>0</v>
      </c>
      <c r="AF183" s="234">
        <v>230000</v>
      </c>
      <c r="AG183" s="270">
        <v>0</v>
      </c>
      <c r="AH183" s="235"/>
      <c r="AI183" s="236"/>
      <c r="AJ183" s="237"/>
      <c r="AK183" s="238"/>
      <c r="AL183" s="234"/>
      <c r="AM183" s="240"/>
      <c r="AN183" s="405"/>
      <c r="AO183" s="241" t="str">
        <f t="shared" si="79"/>
        <v>1750</v>
      </c>
      <c r="AP183" s="272">
        <v>17</v>
      </c>
      <c r="AQ183" s="273" t="s">
        <v>6838</v>
      </c>
      <c r="AR183" s="242" t="str">
        <f t="shared" si="80"/>
        <v>1750</v>
      </c>
      <c r="AS183" s="230" t="s">
        <v>6467</v>
      </c>
      <c r="AT183" s="243" t="s">
        <v>6468</v>
      </c>
      <c r="AU183" s="265">
        <f>AG183</f>
        <v>0</v>
      </c>
      <c r="AV183" s="245"/>
      <c r="AW183" s="246"/>
      <c r="AX183" s="247"/>
      <c r="AY183" s="248">
        <f t="shared" si="88"/>
        <v>-230000</v>
      </c>
    </row>
    <row r="184" spans="1:51" ht="24" customHeight="1" outlineLevel="1" thickBot="1">
      <c r="A184" s="321"/>
      <c r="B184" s="322"/>
      <c r="C184" s="323" t="s">
        <v>6819</v>
      </c>
      <c r="D184" s="4" t="s">
        <v>6337</v>
      </c>
      <c r="E184" s="324"/>
      <c r="F184" s="325" t="s">
        <v>6839</v>
      </c>
      <c r="G184" s="326"/>
      <c r="H184" s="410"/>
      <c r="I184" s="328"/>
      <c r="J184" s="329"/>
      <c r="K184" s="330"/>
      <c r="L184" s="331"/>
      <c r="M184" s="332">
        <f>SUBTOTAL(9,M168:M183)</f>
        <v>1900000</v>
      </c>
      <c r="N184" s="333">
        <f>SUBTOTAL(9,N168:N183)</f>
        <v>0</v>
      </c>
      <c r="O184" s="334">
        <f>SUBTOTAL(9,O168:O183)</f>
        <v>1900000</v>
      </c>
      <c r="P184" s="335"/>
      <c r="Q184" s="336"/>
      <c r="R184" s="335"/>
      <c r="S184" s="337">
        <f>SUBTOTAL(9,S168:S183)</f>
        <v>2050000</v>
      </c>
      <c r="T184" s="338"/>
      <c r="U184" s="339"/>
      <c r="V184" s="339"/>
      <c r="W184" s="413">
        <f>SUBTOTAL(9,W168:W183)</f>
        <v>1900000</v>
      </c>
      <c r="X184" s="341">
        <f>SUBTOTAL(9,X168:X183)</f>
        <v>1900000</v>
      </c>
      <c r="Y184" s="342">
        <f>SUBTOTAL(9,Y144:Y183)</f>
        <v>0</v>
      </c>
      <c r="Z184" s="343">
        <f>SUBTOTAL(9,Z144:Z183)</f>
        <v>0</v>
      </c>
      <c r="AA184" s="343">
        <f>SUBTOTAL(9,AA144:AA183)</f>
        <v>0</v>
      </c>
      <c r="AB184" s="343">
        <f>SUBTOTAL(9,AB144:AB183)</f>
        <v>0</v>
      </c>
      <c r="AC184" s="344">
        <f>SUBTOTAL(9,AC144:AC183)</f>
        <v>0</v>
      </c>
      <c r="AD184" s="345">
        <f>SUBTOTAL(9,AD168:AD183)</f>
        <v>1900000</v>
      </c>
      <c r="AE184" s="346">
        <f>SUBTOTAL(9,AE144:AE183)</f>
        <v>2880000</v>
      </c>
      <c r="AF184" s="335">
        <f>SUBTOTAL(9,AF144:AF183)</f>
        <v>12704000</v>
      </c>
      <c r="AG184" s="347">
        <v>1900000</v>
      </c>
      <c r="AH184" s="348">
        <f>SUBTOTAL(9,AH144:AH183)</f>
        <v>8980000</v>
      </c>
      <c r="AI184" s="349">
        <f>SUBTOTAL(9,AI144:AI183)</f>
        <v>10600000</v>
      </c>
      <c r="AJ184" s="350">
        <f>SUBTOTAL(9,AJ144:AJ183)</f>
        <v>3485000</v>
      </c>
      <c r="AK184" s="351">
        <f>SUBTOTAL(9,AK144:AK183)</f>
        <v>5250000</v>
      </c>
      <c r="AL184" s="335">
        <f>SUBTOTAL(9,AL144:AL183)</f>
        <v>0</v>
      </c>
      <c r="AM184" s="352"/>
      <c r="AN184" s="539">
        <f>M184</f>
        <v>1900000</v>
      </c>
      <c r="AO184" s="30">
        <f t="shared" si="79"/>
      </c>
      <c r="AP184" s="354"/>
      <c r="AQ184" s="355"/>
      <c r="AR184" s="216">
        <f t="shared" si="80"/>
      </c>
      <c r="AS184" s="4" t="s">
        <v>6337</v>
      </c>
      <c r="AT184" s="24" t="s">
        <v>6337</v>
      </c>
      <c r="AU184" s="413">
        <f>SUBTOTAL(9,AU144:AU183)</f>
        <v>3550000</v>
      </c>
      <c r="AV184" s="357"/>
      <c r="AW184" s="358">
        <f>SUBTOTAL(9,AW144:AW183)</f>
        <v>0</v>
      </c>
      <c r="AX184" s="359"/>
      <c r="AY184" s="360">
        <f>SUBTOTAL(9,AY144:AY183)</f>
        <v>-14504000</v>
      </c>
    </row>
    <row r="185" spans="1:51" ht="30" customHeight="1" outlineLevel="2">
      <c r="A185" s="221"/>
      <c r="B185" s="434" t="s">
        <v>6657</v>
      </c>
      <c r="C185" s="546">
        <v>51</v>
      </c>
      <c r="D185" s="4">
        <v>2158</v>
      </c>
      <c r="E185" s="187" t="s">
        <v>6376</v>
      </c>
      <c r="F185" s="188" t="s">
        <v>6840</v>
      </c>
      <c r="G185" s="189"/>
      <c r="H185" s="547" t="s">
        <v>6841</v>
      </c>
      <c r="I185" s="141">
        <v>63</v>
      </c>
      <c r="J185" s="224">
        <v>43698</v>
      </c>
      <c r="K185" s="192" t="str">
        <f>IF(L185="","","～")</f>
        <v>～</v>
      </c>
      <c r="L185" s="193">
        <v>43731</v>
      </c>
      <c r="M185" s="194">
        <f>N185+O185</f>
        <v>310000</v>
      </c>
      <c r="N185" s="195"/>
      <c r="O185" s="231">
        <v>310000</v>
      </c>
      <c r="P185" s="197"/>
      <c r="Q185" s="198"/>
      <c r="R185" s="197"/>
      <c r="S185" s="150">
        <v>310000</v>
      </c>
      <c r="T185" s="226" t="s">
        <v>6598</v>
      </c>
      <c r="U185" s="200"/>
      <c r="V185" s="200"/>
      <c r="W185" s="201">
        <f>M185+X185-AD185</f>
        <v>310000</v>
      </c>
      <c r="X185" s="202">
        <f>SUM(Y185:AC185)+AD185</f>
        <v>310000</v>
      </c>
      <c r="Y185" s="444"/>
      <c r="Z185" s="204"/>
      <c r="AA185" s="204"/>
      <c r="AB185" s="204"/>
      <c r="AC185" s="232"/>
      <c r="AD185" s="206">
        <f>+O185</f>
        <v>310000</v>
      </c>
      <c r="AE185" s="207">
        <f>SUM(Y185:AD185)</f>
        <v>310000</v>
      </c>
      <c r="AF185" s="197">
        <v>374000</v>
      </c>
      <c r="AG185" s="208">
        <v>230000</v>
      </c>
      <c r="AH185" s="209"/>
      <c r="AI185" s="210">
        <v>200000</v>
      </c>
      <c r="AJ185" s="211">
        <v>100000</v>
      </c>
      <c r="AK185" s="203"/>
      <c r="AL185" s="197"/>
      <c r="AM185" s="212"/>
      <c r="AN185" s="227" t="s">
        <v>6610</v>
      </c>
      <c r="AO185" s="30" t="str">
        <f t="shared" si="79"/>
        <v>2158</v>
      </c>
      <c r="AP185" s="214">
        <v>21</v>
      </c>
      <c r="AQ185" s="215" t="s">
        <v>6842</v>
      </c>
      <c r="AR185" s="216" t="str">
        <f t="shared" si="80"/>
        <v>2158</v>
      </c>
      <c r="AS185" s="4" t="s">
        <v>6465</v>
      </c>
      <c r="AT185" s="24" t="s">
        <v>6455</v>
      </c>
      <c r="AU185" s="201">
        <f>AG185+X185-AD185</f>
        <v>230000</v>
      </c>
      <c r="AV185" s="217"/>
      <c r="AW185" s="218"/>
      <c r="AX185" s="219"/>
      <c r="AY185" s="220">
        <f>AH185-AF185</f>
        <v>-374000</v>
      </c>
    </row>
    <row r="186" spans="1:51" s="243" customFormat="1" ht="30" customHeight="1" outlineLevel="2">
      <c r="A186" s="221"/>
      <c r="B186" s="422" t="s">
        <v>6375</v>
      </c>
      <c r="C186" s="250">
        <v>22</v>
      </c>
      <c r="D186" s="230" t="s">
        <v>6337</v>
      </c>
      <c r="E186" s="251" t="s">
        <v>6725</v>
      </c>
      <c r="F186" s="252" t="s">
        <v>6840</v>
      </c>
      <c r="G186" s="253"/>
      <c r="H186" s="438" t="s">
        <v>6843</v>
      </c>
      <c r="I186" s="141"/>
      <c r="J186" s="256">
        <v>42888</v>
      </c>
      <c r="K186" s="257" t="str">
        <f>IF(L186="","","～")</f>
        <v>～</v>
      </c>
      <c r="L186" s="258">
        <v>42891</v>
      </c>
      <c r="M186" s="194">
        <f>N186+O186</f>
        <v>0</v>
      </c>
      <c r="N186" s="247"/>
      <c r="O186" s="260"/>
      <c r="P186" s="234"/>
      <c r="Q186" s="261"/>
      <c r="R186" s="234"/>
      <c r="S186" s="150"/>
      <c r="T186" s="502"/>
      <c r="U186" s="503"/>
      <c r="V186" s="264"/>
      <c r="W186" s="265">
        <f>M186+X186-AD186</f>
        <v>0</v>
      </c>
      <c r="X186" s="493"/>
      <c r="Y186" s="238"/>
      <c r="Z186" s="267"/>
      <c r="AA186" s="267"/>
      <c r="AB186" s="267"/>
      <c r="AC186" s="268"/>
      <c r="AD186" s="269"/>
      <c r="AE186" s="233">
        <f>SUM(Y186:AD186)</f>
        <v>0</v>
      </c>
      <c r="AF186" s="234">
        <v>0</v>
      </c>
      <c r="AG186" s="270">
        <v>0</v>
      </c>
      <c r="AH186" s="235"/>
      <c r="AI186" s="236"/>
      <c r="AJ186" s="237">
        <v>0</v>
      </c>
      <c r="AK186" s="238">
        <v>250000</v>
      </c>
      <c r="AL186" s="234"/>
      <c r="AM186" s="240"/>
      <c r="AN186" s="405" t="s">
        <v>6692</v>
      </c>
      <c r="AO186" s="241">
        <f t="shared" si="79"/>
      </c>
      <c r="AP186" s="272"/>
      <c r="AQ186" s="273"/>
      <c r="AR186" s="242">
        <f t="shared" si="80"/>
      </c>
      <c r="AS186" s="230" t="s">
        <v>6337</v>
      </c>
      <c r="AT186" s="243" t="s">
        <v>6337</v>
      </c>
      <c r="AU186" s="265"/>
      <c r="AV186" s="245"/>
      <c r="AW186" s="246"/>
      <c r="AX186" s="247"/>
      <c r="AY186" s="248">
        <f>AH186-AF186</f>
        <v>0</v>
      </c>
    </row>
    <row r="187" spans="1:51" s="243" customFormat="1" ht="30" customHeight="1" outlineLevel="2">
      <c r="A187" s="229"/>
      <c r="B187" s="282"/>
      <c r="C187" s="549">
        <v>52</v>
      </c>
      <c r="D187" s="230" t="s">
        <v>6337</v>
      </c>
      <c r="E187" s="251"/>
      <c r="F187" s="252"/>
      <c r="G187" s="253"/>
      <c r="H187" s="283"/>
      <c r="I187" s="141"/>
      <c r="J187" s="256"/>
      <c r="K187" s="257"/>
      <c r="L187" s="258"/>
      <c r="M187" s="194">
        <f>N187+O187</f>
        <v>0</v>
      </c>
      <c r="N187" s="247"/>
      <c r="O187" s="260"/>
      <c r="P187" s="234"/>
      <c r="Q187" s="261"/>
      <c r="R187" s="234"/>
      <c r="S187" s="150">
        <v>0</v>
      </c>
      <c r="T187" s="284"/>
      <c r="U187" s="264"/>
      <c r="V187" s="264"/>
      <c r="W187" s="244">
        <f>M187+X187-AD187</f>
        <v>0</v>
      </c>
      <c r="X187" s="266"/>
      <c r="Y187" s="238"/>
      <c r="Z187" s="267"/>
      <c r="AA187" s="267"/>
      <c r="AB187" s="267"/>
      <c r="AC187" s="268"/>
      <c r="AD187" s="269">
        <f>+O187</f>
        <v>0</v>
      </c>
      <c r="AE187" s="233">
        <f>SUM(Y187:AD187)</f>
        <v>0</v>
      </c>
      <c r="AF187" s="234">
        <v>850000</v>
      </c>
      <c r="AG187" s="270">
        <v>0</v>
      </c>
      <c r="AH187" s="235"/>
      <c r="AI187" s="236"/>
      <c r="AJ187" s="237">
        <v>0</v>
      </c>
      <c r="AK187" s="238"/>
      <c r="AL187" s="239"/>
      <c r="AM187" s="240" t="s">
        <v>6613</v>
      </c>
      <c r="AN187" s="405"/>
      <c r="AO187" s="241">
        <f t="shared" si="79"/>
      </c>
      <c r="AP187" s="272"/>
      <c r="AQ187" s="273"/>
      <c r="AR187" s="242">
        <f t="shared" si="80"/>
      </c>
      <c r="AS187" s="230" t="s">
        <v>6337</v>
      </c>
      <c r="AT187" s="243" t="s">
        <v>6337</v>
      </c>
      <c r="AU187" s="244"/>
      <c r="AV187" s="245"/>
      <c r="AW187" s="246"/>
      <c r="AX187" s="247"/>
      <c r="AY187" s="248">
        <f>AH187-AF187</f>
        <v>-850000</v>
      </c>
    </row>
    <row r="188" spans="1:51" s="243" customFormat="1" ht="30" customHeight="1" outlineLevel="2">
      <c r="A188" s="229"/>
      <c r="B188" s="282"/>
      <c r="C188" s="549">
        <v>52</v>
      </c>
      <c r="D188" s="230" t="s">
        <v>6337</v>
      </c>
      <c r="E188" s="251"/>
      <c r="F188" s="252"/>
      <c r="G188" s="253"/>
      <c r="H188" s="283"/>
      <c r="I188" s="141"/>
      <c r="J188" s="256"/>
      <c r="K188" s="257"/>
      <c r="L188" s="258"/>
      <c r="M188" s="194">
        <f>N188+O188</f>
        <v>0</v>
      </c>
      <c r="N188" s="247"/>
      <c r="O188" s="260"/>
      <c r="P188" s="234"/>
      <c r="Q188" s="261"/>
      <c r="R188" s="234"/>
      <c r="S188" s="150">
        <v>0</v>
      </c>
      <c r="T188" s="284"/>
      <c r="U188" s="264"/>
      <c r="V188" s="264"/>
      <c r="W188" s="244">
        <f>M188+X188-AD188</f>
        <v>0</v>
      </c>
      <c r="X188" s="266"/>
      <c r="Y188" s="238"/>
      <c r="Z188" s="267"/>
      <c r="AA188" s="267"/>
      <c r="AB188" s="267"/>
      <c r="AC188" s="268"/>
      <c r="AD188" s="269">
        <f>+O188</f>
        <v>0</v>
      </c>
      <c r="AE188" s="233">
        <f>SUM(Y188:AD188)</f>
        <v>0</v>
      </c>
      <c r="AF188" s="234">
        <v>850000</v>
      </c>
      <c r="AG188" s="270">
        <v>0</v>
      </c>
      <c r="AH188" s="235"/>
      <c r="AI188" s="236"/>
      <c r="AJ188" s="237">
        <v>0</v>
      </c>
      <c r="AK188" s="238"/>
      <c r="AL188" s="239"/>
      <c r="AM188" s="240" t="s">
        <v>6613</v>
      </c>
      <c r="AN188" s="405"/>
      <c r="AO188" s="241">
        <f t="shared" si="79"/>
      </c>
      <c r="AP188" s="272"/>
      <c r="AQ188" s="273"/>
      <c r="AR188" s="242">
        <f t="shared" si="80"/>
      </c>
      <c r="AS188" s="230" t="s">
        <v>6337</v>
      </c>
      <c r="AT188" s="243" t="s">
        <v>6337</v>
      </c>
      <c r="AU188" s="244"/>
      <c r="AV188" s="245"/>
      <c r="AW188" s="246"/>
      <c r="AX188" s="247"/>
      <c r="AY188" s="248">
        <f>AH188-AF188</f>
        <v>-850000</v>
      </c>
    </row>
    <row r="189" spans="1:51" s="243" customFormat="1" ht="30" customHeight="1" outlineLevel="2" thickBot="1">
      <c r="A189" s="229"/>
      <c r="B189" s="494" t="s">
        <v>6584</v>
      </c>
      <c r="C189" s="549">
        <v>52</v>
      </c>
      <c r="D189" s="230">
        <v>1751</v>
      </c>
      <c r="E189" s="251" t="s">
        <v>6617</v>
      </c>
      <c r="F189" s="252" t="s">
        <v>6840</v>
      </c>
      <c r="G189" s="253"/>
      <c r="H189" s="283" t="s">
        <v>6844</v>
      </c>
      <c r="I189" s="141"/>
      <c r="J189" s="256"/>
      <c r="K189" s="257">
        <f>IF(L189="","","～")</f>
      </c>
      <c r="L189" s="258"/>
      <c r="M189" s="194">
        <f>N189+O189</f>
        <v>0</v>
      </c>
      <c r="N189" s="247"/>
      <c r="O189" s="260"/>
      <c r="P189" s="234"/>
      <c r="Q189" s="261"/>
      <c r="R189" s="234"/>
      <c r="S189" s="150">
        <v>0</v>
      </c>
      <c r="T189" s="284">
        <v>43200</v>
      </c>
      <c r="U189" s="264"/>
      <c r="V189" s="264"/>
      <c r="W189" s="265">
        <f>M189+X189-AD189</f>
        <v>0</v>
      </c>
      <c r="X189" s="266">
        <f>SUM(Y189:AC189)</f>
        <v>0</v>
      </c>
      <c r="Y189" s="238"/>
      <c r="Z189" s="267"/>
      <c r="AA189" s="267"/>
      <c r="AB189" s="267"/>
      <c r="AC189" s="268"/>
      <c r="AD189" s="269">
        <f>+O189</f>
        <v>0</v>
      </c>
      <c r="AE189" s="233">
        <f>SUM(Y189:AD189)</f>
        <v>0</v>
      </c>
      <c r="AF189" s="234">
        <v>230000</v>
      </c>
      <c r="AG189" s="270">
        <v>0</v>
      </c>
      <c r="AH189" s="235"/>
      <c r="AI189" s="236"/>
      <c r="AJ189" s="237"/>
      <c r="AK189" s="238"/>
      <c r="AL189" s="234"/>
      <c r="AM189" s="240"/>
      <c r="AN189" s="405"/>
      <c r="AO189" s="241" t="str">
        <f t="shared" si="79"/>
        <v>1751</v>
      </c>
      <c r="AP189" s="272">
        <v>17</v>
      </c>
      <c r="AQ189" s="273" t="s">
        <v>6651</v>
      </c>
      <c r="AR189" s="242" t="str">
        <f t="shared" si="80"/>
        <v>1751</v>
      </c>
      <c r="AS189" s="230" t="s">
        <v>6469</v>
      </c>
      <c r="AT189" s="243" t="s">
        <v>6468</v>
      </c>
      <c r="AU189" s="265">
        <f>AG189</f>
        <v>0</v>
      </c>
      <c r="AV189" s="245"/>
      <c r="AW189" s="246"/>
      <c r="AX189" s="247"/>
      <c r="AY189" s="248">
        <f>AH189-AF189</f>
        <v>-230000</v>
      </c>
    </row>
    <row r="190" spans="1:51" ht="24" customHeight="1" outlineLevel="1" thickBot="1">
      <c r="A190" s="321"/>
      <c r="B190" s="322"/>
      <c r="C190" s="323" t="s">
        <v>6819</v>
      </c>
      <c r="D190" s="4" t="s">
        <v>6337</v>
      </c>
      <c r="E190" s="324"/>
      <c r="F190" s="325" t="s">
        <v>6845</v>
      </c>
      <c r="G190" s="326"/>
      <c r="H190" s="410"/>
      <c r="I190" s="328"/>
      <c r="J190" s="329"/>
      <c r="K190" s="330"/>
      <c r="L190" s="331"/>
      <c r="M190" s="332">
        <f>SUBTOTAL(9,M185:M189)</f>
        <v>310000</v>
      </c>
      <c r="N190" s="333">
        <f>SUBTOTAL(9,N185:N189)</f>
        <v>0</v>
      </c>
      <c r="O190" s="334">
        <f>SUBTOTAL(9,O185:O189)</f>
        <v>310000</v>
      </c>
      <c r="P190" s="335"/>
      <c r="Q190" s="336"/>
      <c r="R190" s="335"/>
      <c r="S190" s="337">
        <f>SUBTOTAL(9,S185:S189)</f>
        <v>310000</v>
      </c>
      <c r="T190" s="338"/>
      <c r="U190" s="339"/>
      <c r="V190" s="339"/>
      <c r="W190" s="413">
        <f>SUBTOTAL(9,W185:W189)</f>
        <v>310000</v>
      </c>
      <c r="X190" s="341">
        <f>SUBTOTAL(9,X185:X189)</f>
        <v>310000</v>
      </c>
      <c r="Y190" s="342">
        <f>SUBTOTAL(9,Y161:Y189)</f>
        <v>0</v>
      </c>
      <c r="Z190" s="343">
        <f>SUBTOTAL(9,Z161:Z189)</f>
        <v>0</v>
      </c>
      <c r="AA190" s="343">
        <f>SUBTOTAL(9,AA161:AA189)</f>
        <v>0</v>
      </c>
      <c r="AB190" s="343">
        <f>SUBTOTAL(9,AB161:AB189)</f>
        <v>0</v>
      </c>
      <c r="AC190" s="344">
        <f>SUBTOTAL(9,AC161:AC189)</f>
        <v>0</v>
      </c>
      <c r="AD190" s="345">
        <f>SUBTOTAL(9,AD185:AD189)</f>
        <v>310000</v>
      </c>
      <c r="AE190" s="346">
        <f>SUBTOTAL(9,AE161:AE189)</f>
        <v>2810000</v>
      </c>
      <c r="AF190" s="335">
        <f>SUBTOTAL(9,AF161:AF189)</f>
        <v>8618000</v>
      </c>
      <c r="AG190" s="347">
        <v>1900000</v>
      </c>
      <c r="AH190" s="348">
        <f>SUBTOTAL(9,AH161:AH189)</f>
        <v>200000</v>
      </c>
      <c r="AI190" s="349">
        <f>SUBTOTAL(9,AI161:AI189)</f>
        <v>2450000</v>
      </c>
      <c r="AJ190" s="350">
        <f>SUBTOTAL(9,AJ161:AJ189)</f>
        <v>2780000</v>
      </c>
      <c r="AK190" s="351">
        <f>SUBTOTAL(9,AK161:AK189)</f>
        <v>3600000</v>
      </c>
      <c r="AL190" s="335">
        <f>SUBTOTAL(9,AL161:AL189)</f>
        <v>0</v>
      </c>
      <c r="AM190" s="352"/>
      <c r="AN190" s="539">
        <f>M190</f>
        <v>310000</v>
      </c>
      <c r="AO190" s="30">
        <f t="shared" si="79"/>
      </c>
      <c r="AP190" s="354"/>
      <c r="AQ190" s="355"/>
      <c r="AR190" s="216">
        <f t="shared" si="80"/>
      </c>
      <c r="AS190" s="4" t="s">
        <v>6337</v>
      </c>
      <c r="AT190" s="24" t="s">
        <v>6337</v>
      </c>
      <c r="AU190" s="413">
        <f>SUBTOTAL(9,AU161:AU189)</f>
        <v>2980000</v>
      </c>
      <c r="AV190" s="357"/>
      <c r="AW190" s="358">
        <f>SUBTOTAL(9,AW161:AW189)</f>
        <v>0</v>
      </c>
      <c r="AX190" s="359"/>
      <c r="AY190" s="360">
        <f>SUBTOTAL(9,AY161:AY189)</f>
        <v>-8418000</v>
      </c>
    </row>
    <row r="191" spans="1:51" s="243" customFormat="1" ht="28.5" customHeight="1" outlineLevel="2">
      <c r="A191" s="229"/>
      <c r="B191" s="282"/>
      <c r="C191" s="250" t="s">
        <v>6696</v>
      </c>
      <c r="D191" s="230" t="s">
        <v>6337</v>
      </c>
      <c r="E191" s="251"/>
      <c r="F191" s="188" t="s">
        <v>6846</v>
      </c>
      <c r="G191" s="253"/>
      <c r="H191" s="283"/>
      <c r="I191" s="141"/>
      <c r="J191" s="256"/>
      <c r="K191" s="257"/>
      <c r="L191" s="258"/>
      <c r="M191" s="194">
        <f>N191+O191</f>
        <v>0</v>
      </c>
      <c r="N191" s="247"/>
      <c r="O191" s="260"/>
      <c r="P191" s="234"/>
      <c r="Q191" s="261"/>
      <c r="R191" s="234"/>
      <c r="S191" s="150">
        <v>0</v>
      </c>
      <c r="T191" s="284"/>
      <c r="U191" s="264"/>
      <c r="V191" s="264"/>
      <c r="W191" s="244">
        <f>M191+X191-AD191</f>
        <v>0</v>
      </c>
      <c r="X191" s="266"/>
      <c r="Y191" s="238"/>
      <c r="Z191" s="267"/>
      <c r="AA191" s="267"/>
      <c r="AB191" s="267"/>
      <c r="AC191" s="268"/>
      <c r="AD191" s="269"/>
      <c r="AE191" s="233">
        <f>SUM(Y191:AD191)</f>
        <v>0</v>
      </c>
      <c r="AF191" s="234">
        <v>850000</v>
      </c>
      <c r="AG191" s="270">
        <v>0</v>
      </c>
      <c r="AH191" s="235"/>
      <c r="AI191" s="236"/>
      <c r="AJ191" s="237">
        <v>0</v>
      </c>
      <c r="AK191" s="238"/>
      <c r="AL191" s="239"/>
      <c r="AM191" s="240" t="s">
        <v>6613</v>
      </c>
      <c r="AN191" s="405"/>
      <c r="AO191" s="241">
        <f t="shared" si="79"/>
      </c>
      <c r="AP191" s="272"/>
      <c r="AQ191" s="273"/>
      <c r="AR191" s="242">
        <f t="shared" si="80"/>
      </c>
      <c r="AS191" s="230" t="s">
        <v>6337</v>
      </c>
      <c r="AT191" s="243" t="s">
        <v>6337</v>
      </c>
      <c r="AU191" s="244"/>
      <c r="AV191" s="245"/>
      <c r="AW191" s="246"/>
      <c r="AX191" s="247"/>
      <c r="AY191" s="248">
        <f>AH191-AF191</f>
        <v>-850000</v>
      </c>
    </row>
    <row r="192" spans="1:51" ht="28.5" customHeight="1" outlineLevel="2" thickBot="1">
      <c r="A192" s="221"/>
      <c r="B192" s="290" t="s">
        <v>6584</v>
      </c>
      <c r="C192" s="222">
        <v>42</v>
      </c>
      <c r="D192" s="4">
        <v>1736</v>
      </c>
      <c r="E192" s="187" t="s">
        <v>6617</v>
      </c>
      <c r="F192" s="188" t="s">
        <v>6846</v>
      </c>
      <c r="G192" s="189"/>
      <c r="H192" s="190" t="s">
        <v>6847</v>
      </c>
      <c r="I192" s="141"/>
      <c r="J192" s="224"/>
      <c r="K192" s="192">
        <f>IF(L192="","","～")</f>
      </c>
      <c r="L192" s="193"/>
      <c r="M192" s="194">
        <f>N192+O192</f>
        <v>50000</v>
      </c>
      <c r="N192" s="195">
        <v>50000</v>
      </c>
      <c r="O192" s="196"/>
      <c r="P192" s="197"/>
      <c r="Q192" s="198"/>
      <c r="R192" s="197"/>
      <c r="S192" s="150"/>
      <c r="T192" s="199">
        <v>43200</v>
      </c>
      <c r="U192" s="200"/>
      <c r="V192" s="200"/>
      <c r="W192" s="201">
        <f>M192+X192-AD192</f>
        <v>50000</v>
      </c>
      <c r="X192" s="202">
        <f>SUM(Y192:AC192)</f>
        <v>0</v>
      </c>
      <c r="Y192" s="203"/>
      <c r="Z192" s="204"/>
      <c r="AA192" s="204"/>
      <c r="AB192" s="204"/>
      <c r="AC192" s="205"/>
      <c r="AD192" s="206"/>
      <c r="AE192" s="207">
        <f>SUM(Y192:AD192)</f>
        <v>0</v>
      </c>
      <c r="AF192" s="197">
        <v>600000</v>
      </c>
      <c r="AG192" s="208">
        <v>500000</v>
      </c>
      <c r="AH192" s="209">
        <v>500000</v>
      </c>
      <c r="AI192" s="210"/>
      <c r="AJ192" s="211">
        <v>435000</v>
      </c>
      <c r="AK192" s="203"/>
      <c r="AL192" s="197"/>
      <c r="AM192" s="212"/>
      <c r="AN192" s="213"/>
      <c r="AO192" s="30" t="str">
        <f t="shared" si="79"/>
        <v>1736</v>
      </c>
      <c r="AP192" s="214">
        <v>17</v>
      </c>
      <c r="AQ192" s="215" t="s">
        <v>6758</v>
      </c>
      <c r="AR192" s="216" t="str">
        <f t="shared" si="80"/>
        <v>1736</v>
      </c>
      <c r="AS192" s="4" t="s">
        <v>6470</v>
      </c>
      <c r="AT192" s="24" t="s">
        <v>6442</v>
      </c>
      <c r="AU192" s="201">
        <f>AG192+X192</f>
        <v>500000</v>
      </c>
      <c r="AV192" s="217"/>
      <c r="AW192" s="218"/>
      <c r="AX192" s="219"/>
      <c r="AY192" s="220">
        <f>AH192-AF192</f>
        <v>-100000</v>
      </c>
    </row>
    <row r="193" spans="1:51" ht="24" customHeight="1" outlineLevel="1" thickBot="1">
      <c r="A193" s="321"/>
      <c r="B193" s="322"/>
      <c r="C193" s="323">
        <v>42</v>
      </c>
      <c r="D193" s="4" t="s">
        <v>6337</v>
      </c>
      <c r="E193" s="324"/>
      <c r="F193" s="325" t="s">
        <v>6848</v>
      </c>
      <c r="G193" s="326"/>
      <c r="H193" s="410"/>
      <c r="I193" s="328"/>
      <c r="J193" s="329"/>
      <c r="K193" s="330"/>
      <c r="L193" s="331"/>
      <c r="M193" s="332">
        <f>SUBTOTAL(9,M189:M192)</f>
        <v>50000</v>
      </c>
      <c r="N193" s="333">
        <f>SUBTOTAL(9,N189:N192)</f>
        <v>50000</v>
      </c>
      <c r="O193" s="334">
        <f>SUBTOTAL(9,O189:O192)</f>
        <v>0</v>
      </c>
      <c r="P193" s="335"/>
      <c r="Q193" s="336"/>
      <c r="R193" s="335"/>
      <c r="S193" s="337">
        <f>SUBTOTAL(9,S189:S192)</f>
        <v>0</v>
      </c>
      <c r="T193" s="338"/>
      <c r="U193" s="339"/>
      <c r="V193" s="339"/>
      <c r="W193" s="413">
        <f aca="true" t="shared" si="89" ref="W193:AF193">SUBTOTAL(9,W189:W192)</f>
        <v>50000</v>
      </c>
      <c r="X193" s="341">
        <f t="shared" si="89"/>
        <v>0</v>
      </c>
      <c r="Y193" s="342">
        <f t="shared" si="89"/>
        <v>0</v>
      </c>
      <c r="Z193" s="343">
        <f t="shared" si="89"/>
        <v>0</v>
      </c>
      <c r="AA193" s="343">
        <f t="shared" si="89"/>
        <v>0</v>
      </c>
      <c r="AB193" s="343">
        <f t="shared" si="89"/>
        <v>0</v>
      </c>
      <c r="AC193" s="344">
        <f t="shared" si="89"/>
        <v>0</v>
      </c>
      <c r="AD193" s="345">
        <f t="shared" si="89"/>
        <v>0</v>
      </c>
      <c r="AE193" s="346">
        <f t="shared" si="89"/>
        <v>0</v>
      </c>
      <c r="AF193" s="335">
        <f t="shared" si="89"/>
        <v>1680000</v>
      </c>
      <c r="AG193" s="347">
        <v>500000</v>
      </c>
      <c r="AH193" s="348">
        <v>500000</v>
      </c>
      <c r="AI193" s="349">
        <v>0</v>
      </c>
      <c r="AJ193" s="350">
        <f>SUBTOTAL(9,AJ189:AJ192)</f>
        <v>435000</v>
      </c>
      <c r="AK193" s="351">
        <f>SUBTOTAL(9,AK189:AK192)</f>
        <v>0</v>
      </c>
      <c r="AL193" s="335">
        <f>SUBTOTAL(9,AL189:AL192)</f>
        <v>0</v>
      </c>
      <c r="AM193" s="352"/>
      <c r="AN193" s="427"/>
      <c r="AO193" s="30">
        <f t="shared" si="79"/>
      </c>
      <c r="AP193" s="354"/>
      <c r="AQ193" s="355"/>
      <c r="AR193" s="216">
        <f t="shared" si="80"/>
      </c>
      <c r="AS193" s="4" t="s">
        <v>6337</v>
      </c>
      <c r="AT193" s="24" t="s">
        <v>6337</v>
      </c>
      <c r="AU193" s="413">
        <f>SUBTOTAL(9,AU189:AU192)</f>
        <v>500000</v>
      </c>
      <c r="AV193" s="357"/>
      <c r="AW193" s="358">
        <f>SUBTOTAL(9,AW189:AW192)</f>
        <v>0</v>
      </c>
      <c r="AX193" s="359"/>
      <c r="AY193" s="360">
        <f>SUM(AY189:AY192)</f>
        <v>-9598000</v>
      </c>
    </row>
    <row r="194" spans="1:51" ht="29.25" customHeight="1" outlineLevel="2">
      <c r="A194" s="221"/>
      <c r="B194" s="434" t="s">
        <v>6657</v>
      </c>
      <c r="C194" s="222">
        <v>61</v>
      </c>
      <c r="D194" s="4">
        <v>2161</v>
      </c>
      <c r="E194" s="187" t="s">
        <v>6658</v>
      </c>
      <c r="F194" s="188" t="s">
        <v>6849</v>
      </c>
      <c r="G194" s="189">
        <v>12</v>
      </c>
      <c r="H194" s="223" t="s">
        <v>6850</v>
      </c>
      <c r="I194" s="141">
        <v>55</v>
      </c>
      <c r="J194" s="224">
        <v>43562</v>
      </c>
      <c r="K194" s="192" t="str">
        <f>IF(L194="","","～")</f>
        <v>～</v>
      </c>
      <c r="L194" s="193">
        <v>43800</v>
      </c>
      <c r="M194" s="194">
        <f aca="true" t="shared" si="90" ref="M194:M213">N194+O194</f>
        <v>800000</v>
      </c>
      <c r="N194" s="195"/>
      <c r="O194" s="231">
        <v>800000</v>
      </c>
      <c r="P194" s="197"/>
      <c r="Q194" s="198"/>
      <c r="R194" s="197"/>
      <c r="S194" s="150">
        <v>800000</v>
      </c>
      <c r="T194" s="226" t="s">
        <v>6598</v>
      </c>
      <c r="U194" s="404"/>
      <c r="V194" s="200"/>
      <c r="W194" s="201">
        <f aca="true" t="shared" si="91" ref="W194:W213">M194+X194-AD194</f>
        <v>800000</v>
      </c>
      <c r="X194" s="202">
        <f>SUM(Y194:AC194)+AD194</f>
        <v>800000</v>
      </c>
      <c r="Y194" s="203"/>
      <c r="Z194" s="204"/>
      <c r="AA194" s="204"/>
      <c r="AB194" s="204"/>
      <c r="AC194" s="205"/>
      <c r="AD194" s="206">
        <f aca="true" t="shared" si="92" ref="AD194:AD205">+O194</f>
        <v>800000</v>
      </c>
      <c r="AE194" s="207">
        <f aca="true" t="shared" si="93" ref="AE194:AE213">SUM(Y194:AD194)</f>
        <v>800000</v>
      </c>
      <c r="AF194" s="197">
        <v>320000</v>
      </c>
      <c r="AG194" s="208">
        <v>800000</v>
      </c>
      <c r="AH194" s="209">
        <v>340000</v>
      </c>
      <c r="AI194" s="210">
        <v>350000</v>
      </c>
      <c r="AJ194" s="211">
        <v>570000</v>
      </c>
      <c r="AK194" s="203"/>
      <c r="AL194" s="197"/>
      <c r="AM194" s="212"/>
      <c r="AN194" s="227" t="s">
        <v>6610</v>
      </c>
      <c r="AO194" s="30" t="str">
        <f t="shared" si="79"/>
        <v>2161</v>
      </c>
      <c r="AP194" s="214">
        <v>21</v>
      </c>
      <c r="AQ194" s="215" t="s">
        <v>6851</v>
      </c>
      <c r="AR194" s="216" t="str">
        <f t="shared" si="80"/>
        <v>2161</v>
      </c>
      <c r="AS194" s="4" t="s">
        <v>6471</v>
      </c>
      <c r="AT194" s="24" t="s">
        <v>6473</v>
      </c>
      <c r="AU194" s="201">
        <f aca="true" t="shared" si="94" ref="AU194:AU202">AG194+X194-AD194</f>
        <v>800000</v>
      </c>
      <c r="AV194" s="217"/>
      <c r="AW194" s="218"/>
      <c r="AX194" s="219"/>
      <c r="AY194" s="220">
        <f aca="true" t="shared" si="95" ref="AY194:AY208">AH194-AF194</f>
        <v>20000</v>
      </c>
    </row>
    <row r="195" spans="1:51" s="243" customFormat="1" ht="29.25" customHeight="1" outlineLevel="2">
      <c r="A195" s="229"/>
      <c r="B195" s="282" t="s">
        <v>6657</v>
      </c>
      <c r="C195" s="250">
        <v>61</v>
      </c>
      <c r="D195" s="230" t="s">
        <v>6337</v>
      </c>
      <c r="E195" s="251" t="s">
        <v>6658</v>
      </c>
      <c r="F195" s="252" t="s">
        <v>6849</v>
      </c>
      <c r="G195" s="253"/>
      <c r="H195" s="283" t="s">
        <v>6852</v>
      </c>
      <c r="I195" s="141"/>
      <c r="J195" s="256"/>
      <c r="K195" s="257"/>
      <c r="L195" s="258"/>
      <c r="M195" s="194">
        <f t="shared" si="90"/>
        <v>0</v>
      </c>
      <c r="N195" s="247"/>
      <c r="O195" s="260"/>
      <c r="P195" s="234"/>
      <c r="Q195" s="261"/>
      <c r="R195" s="234"/>
      <c r="S195" s="150">
        <v>0</v>
      </c>
      <c r="T195" s="284"/>
      <c r="U195" s="423"/>
      <c r="V195" s="264"/>
      <c r="W195" s="265">
        <f t="shared" si="91"/>
        <v>0</v>
      </c>
      <c r="X195" s="266">
        <f>SUM(Y195:AC195)</f>
        <v>0</v>
      </c>
      <c r="Y195" s="238"/>
      <c r="Z195" s="267"/>
      <c r="AA195" s="267"/>
      <c r="AB195" s="267"/>
      <c r="AC195" s="268"/>
      <c r="AD195" s="269">
        <f t="shared" si="92"/>
        <v>0</v>
      </c>
      <c r="AE195" s="233">
        <f t="shared" si="93"/>
        <v>0</v>
      </c>
      <c r="AF195" s="234">
        <v>100000</v>
      </c>
      <c r="AG195" s="270">
        <v>0</v>
      </c>
      <c r="AH195" s="235"/>
      <c r="AI195" s="236"/>
      <c r="AJ195" s="237">
        <v>130000</v>
      </c>
      <c r="AK195" s="238">
        <v>30000</v>
      </c>
      <c r="AL195" s="234"/>
      <c r="AM195" s="240"/>
      <c r="AN195" s="560"/>
      <c r="AO195" s="241">
        <f t="shared" si="79"/>
      </c>
      <c r="AP195" s="272"/>
      <c r="AQ195" s="273"/>
      <c r="AR195" s="242">
        <f t="shared" si="80"/>
      </c>
      <c r="AS195" s="230" t="s">
        <v>6337</v>
      </c>
      <c r="AT195" s="243" t="s">
        <v>6337</v>
      </c>
      <c r="AU195" s="265">
        <f t="shared" si="94"/>
        <v>0</v>
      </c>
      <c r="AV195" s="245"/>
      <c r="AW195" s="246"/>
      <c r="AX195" s="247"/>
      <c r="AY195" s="248">
        <f t="shared" si="95"/>
        <v>-100000</v>
      </c>
    </row>
    <row r="196" spans="1:51" s="243" customFormat="1" ht="29.25" customHeight="1" outlineLevel="2">
      <c r="A196" s="229"/>
      <c r="B196" s="282" t="s">
        <v>6657</v>
      </c>
      <c r="C196" s="250">
        <v>61</v>
      </c>
      <c r="D196" s="230" t="s">
        <v>6337</v>
      </c>
      <c r="E196" s="251" t="s">
        <v>6658</v>
      </c>
      <c r="F196" s="252" t="s">
        <v>6849</v>
      </c>
      <c r="G196" s="253"/>
      <c r="H196" s="438" t="s">
        <v>6853</v>
      </c>
      <c r="I196" s="141"/>
      <c r="J196" s="256"/>
      <c r="K196" s="257"/>
      <c r="L196" s="258"/>
      <c r="M196" s="194">
        <f t="shared" si="90"/>
        <v>0</v>
      </c>
      <c r="N196" s="247"/>
      <c r="O196" s="260"/>
      <c r="P196" s="234"/>
      <c r="Q196" s="261"/>
      <c r="R196" s="234"/>
      <c r="S196" s="150">
        <v>0</v>
      </c>
      <c r="T196" s="284"/>
      <c r="U196" s="264"/>
      <c r="V196" s="264"/>
      <c r="W196" s="265">
        <f t="shared" si="91"/>
        <v>0</v>
      </c>
      <c r="X196" s="493">
        <f>AF196+AI196+SUM(Y196:AD196)</f>
        <v>0</v>
      </c>
      <c r="Y196" s="238"/>
      <c r="Z196" s="267"/>
      <c r="AA196" s="267"/>
      <c r="AB196" s="267"/>
      <c r="AC196" s="268"/>
      <c r="AD196" s="269">
        <f t="shared" si="92"/>
        <v>0</v>
      </c>
      <c r="AE196" s="233">
        <f t="shared" si="93"/>
        <v>0</v>
      </c>
      <c r="AF196" s="234"/>
      <c r="AG196" s="270">
        <v>0</v>
      </c>
      <c r="AH196" s="235"/>
      <c r="AI196" s="236"/>
      <c r="AJ196" s="237"/>
      <c r="AK196" s="238">
        <v>70000</v>
      </c>
      <c r="AL196" s="234"/>
      <c r="AM196" s="561"/>
      <c r="AN196" s="405"/>
      <c r="AO196" s="241">
        <f t="shared" si="79"/>
      </c>
      <c r="AP196" s="556"/>
      <c r="AQ196" s="557"/>
      <c r="AR196" s="242">
        <f t="shared" si="80"/>
      </c>
      <c r="AS196" s="230" t="s">
        <v>6337</v>
      </c>
      <c r="AT196" s="243" t="s">
        <v>6337</v>
      </c>
      <c r="AU196" s="265">
        <f t="shared" si="94"/>
        <v>0</v>
      </c>
      <c r="AV196" s="245"/>
      <c r="AW196" s="246"/>
      <c r="AX196" s="247"/>
      <c r="AY196" s="248">
        <f t="shared" si="95"/>
        <v>0</v>
      </c>
    </row>
    <row r="197" spans="1:51" s="243" customFormat="1" ht="29.25" customHeight="1" outlineLevel="2">
      <c r="A197" s="229"/>
      <c r="B197" s="282" t="s">
        <v>6657</v>
      </c>
      <c r="C197" s="250">
        <v>61</v>
      </c>
      <c r="D197" s="230" t="s">
        <v>6337</v>
      </c>
      <c r="E197" s="251" t="s">
        <v>6658</v>
      </c>
      <c r="F197" s="252" t="s">
        <v>6849</v>
      </c>
      <c r="G197" s="253"/>
      <c r="H197" s="438" t="s">
        <v>6854</v>
      </c>
      <c r="I197" s="141"/>
      <c r="J197" s="256"/>
      <c r="K197" s="257"/>
      <c r="L197" s="258"/>
      <c r="M197" s="194">
        <f t="shared" si="90"/>
        <v>0</v>
      </c>
      <c r="N197" s="247"/>
      <c r="O197" s="260"/>
      <c r="P197" s="234"/>
      <c r="Q197" s="261"/>
      <c r="R197" s="234"/>
      <c r="S197" s="150">
        <v>0</v>
      </c>
      <c r="T197" s="284"/>
      <c r="U197" s="264"/>
      <c r="V197" s="264"/>
      <c r="W197" s="265">
        <f t="shared" si="91"/>
        <v>0</v>
      </c>
      <c r="X197" s="493">
        <f>AF197+AI197+SUM(Y197:AD197)</f>
        <v>0</v>
      </c>
      <c r="Y197" s="238"/>
      <c r="Z197" s="267"/>
      <c r="AA197" s="267"/>
      <c r="AB197" s="267"/>
      <c r="AC197" s="268"/>
      <c r="AD197" s="269">
        <f t="shared" si="92"/>
        <v>0</v>
      </c>
      <c r="AE197" s="233">
        <f t="shared" si="93"/>
        <v>0</v>
      </c>
      <c r="AF197" s="234"/>
      <c r="AG197" s="270">
        <v>0</v>
      </c>
      <c r="AH197" s="235"/>
      <c r="AI197" s="236"/>
      <c r="AJ197" s="237"/>
      <c r="AK197" s="238">
        <v>70000</v>
      </c>
      <c r="AL197" s="234"/>
      <c r="AM197" s="561"/>
      <c r="AN197" s="405"/>
      <c r="AO197" s="241">
        <f t="shared" si="79"/>
      </c>
      <c r="AP197" s="556"/>
      <c r="AQ197" s="557"/>
      <c r="AR197" s="242">
        <f t="shared" si="80"/>
      </c>
      <c r="AS197" s="230" t="s">
        <v>6337</v>
      </c>
      <c r="AT197" s="243" t="s">
        <v>6337</v>
      </c>
      <c r="AU197" s="265">
        <f t="shared" si="94"/>
        <v>0</v>
      </c>
      <c r="AV197" s="245"/>
      <c r="AW197" s="246"/>
      <c r="AX197" s="247"/>
      <c r="AY197" s="248">
        <f t="shared" si="95"/>
        <v>0</v>
      </c>
    </row>
    <row r="198" spans="1:51" s="243" customFormat="1" ht="29.25" customHeight="1" outlineLevel="2">
      <c r="A198" s="229"/>
      <c r="B198" s="282" t="s">
        <v>6657</v>
      </c>
      <c r="C198" s="250">
        <v>61</v>
      </c>
      <c r="D198" s="230" t="s">
        <v>6337</v>
      </c>
      <c r="E198" s="251" t="s">
        <v>6658</v>
      </c>
      <c r="F198" s="252" t="s">
        <v>6849</v>
      </c>
      <c r="G198" s="253"/>
      <c r="H198" s="283" t="s">
        <v>6855</v>
      </c>
      <c r="I198" s="141"/>
      <c r="J198" s="256"/>
      <c r="K198" s="257"/>
      <c r="L198" s="258"/>
      <c r="M198" s="194">
        <f t="shared" si="90"/>
        <v>0</v>
      </c>
      <c r="N198" s="247"/>
      <c r="O198" s="260"/>
      <c r="P198" s="234"/>
      <c r="Q198" s="261"/>
      <c r="R198" s="261"/>
      <c r="S198" s="150">
        <v>0</v>
      </c>
      <c r="T198" s="562"/>
      <c r="U198" s="503"/>
      <c r="V198" s="264"/>
      <c r="W198" s="265">
        <f t="shared" si="91"/>
        <v>0</v>
      </c>
      <c r="X198" s="493">
        <f>AF198+AI198+SUM(Y198:AD198)</f>
        <v>0</v>
      </c>
      <c r="Y198" s="238"/>
      <c r="Z198" s="267"/>
      <c r="AA198" s="267"/>
      <c r="AB198" s="267"/>
      <c r="AC198" s="268"/>
      <c r="AD198" s="269">
        <f t="shared" si="92"/>
        <v>0</v>
      </c>
      <c r="AE198" s="233">
        <f t="shared" si="93"/>
        <v>0</v>
      </c>
      <c r="AF198" s="234"/>
      <c r="AG198" s="270">
        <v>0</v>
      </c>
      <c r="AH198" s="235"/>
      <c r="AI198" s="236"/>
      <c r="AJ198" s="237"/>
      <c r="AK198" s="238"/>
      <c r="AL198" s="234"/>
      <c r="AM198" s="561"/>
      <c r="AN198" s="560"/>
      <c r="AO198" s="241">
        <f t="shared" si="79"/>
      </c>
      <c r="AP198" s="272"/>
      <c r="AQ198" s="273"/>
      <c r="AR198" s="242">
        <f t="shared" si="80"/>
      </c>
      <c r="AS198" s="230" t="s">
        <v>6337</v>
      </c>
      <c r="AT198" s="243" t="s">
        <v>6337</v>
      </c>
      <c r="AU198" s="265">
        <f t="shared" si="94"/>
        <v>0</v>
      </c>
      <c r="AV198" s="245"/>
      <c r="AW198" s="246"/>
      <c r="AX198" s="247"/>
      <c r="AY198" s="248">
        <f t="shared" si="95"/>
        <v>0</v>
      </c>
    </row>
    <row r="199" spans="1:51" s="243" customFormat="1" ht="29.25" customHeight="1" outlineLevel="2">
      <c r="A199" s="229"/>
      <c r="B199" s="282" t="s">
        <v>6657</v>
      </c>
      <c r="C199" s="250">
        <v>61</v>
      </c>
      <c r="D199" s="230" t="s">
        <v>6337</v>
      </c>
      <c r="E199" s="251" t="s">
        <v>6780</v>
      </c>
      <c r="F199" s="252" t="s">
        <v>6849</v>
      </c>
      <c r="G199" s="253"/>
      <c r="H199" s="283" t="s">
        <v>6856</v>
      </c>
      <c r="I199" s="141"/>
      <c r="J199" s="256"/>
      <c r="K199" s="257"/>
      <c r="L199" s="258"/>
      <c r="M199" s="194">
        <f t="shared" si="90"/>
        <v>0</v>
      </c>
      <c r="N199" s="247"/>
      <c r="O199" s="260"/>
      <c r="P199" s="234"/>
      <c r="Q199" s="261"/>
      <c r="R199" s="261"/>
      <c r="S199" s="150">
        <v>0</v>
      </c>
      <c r="T199" s="284"/>
      <c r="U199" s="503"/>
      <c r="V199" s="264"/>
      <c r="W199" s="265">
        <f t="shared" si="91"/>
        <v>0</v>
      </c>
      <c r="X199" s="493">
        <f>AF199+AI199+SUM(Y199:AD199)</f>
        <v>0</v>
      </c>
      <c r="Y199" s="238"/>
      <c r="Z199" s="267"/>
      <c r="AA199" s="267"/>
      <c r="AB199" s="267"/>
      <c r="AC199" s="268"/>
      <c r="AD199" s="269">
        <f t="shared" si="92"/>
        <v>0</v>
      </c>
      <c r="AE199" s="233">
        <f t="shared" si="93"/>
        <v>0</v>
      </c>
      <c r="AF199" s="234"/>
      <c r="AG199" s="270">
        <v>0</v>
      </c>
      <c r="AH199" s="235"/>
      <c r="AI199" s="236"/>
      <c r="AJ199" s="237"/>
      <c r="AK199" s="238">
        <v>50000</v>
      </c>
      <c r="AL199" s="234"/>
      <c r="AM199" s="240"/>
      <c r="AN199" s="560"/>
      <c r="AO199" s="241">
        <f t="shared" si="79"/>
      </c>
      <c r="AP199" s="272"/>
      <c r="AQ199" s="273"/>
      <c r="AR199" s="242">
        <f t="shared" si="80"/>
      </c>
      <c r="AS199" s="230" t="s">
        <v>6337</v>
      </c>
      <c r="AT199" s="243" t="s">
        <v>6337</v>
      </c>
      <c r="AU199" s="265">
        <f t="shared" si="94"/>
        <v>0</v>
      </c>
      <c r="AV199" s="245"/>
      <c r="AW199" s="246"/>
      <c r="AX199" s="247"/>
      <c r="AY199" s="248">
        <f t="shared" si="95"/>
        <v>0</v>
      </c>
    </row>
    <row r="200" spans="1:51" s="243" customFormat="1" ht="29.25" customHeight="1" outlineLevel="2">
      <c r="A200" s="229"/>
      <c r="B200" s="282" t="s">
        <v>6657</v>
      </c>
      <c r="C200" s="250">
        <v>61</v>
      </c>
      <c r="D200" s="230" t="s">
        <v>6337</v>
      </c>
      <c r="E200" s="251" t="s">
        <v>6725</v>
      </c>
      <c r="F200" s="252" t="s">
        <v>6849</v>
      </c>
      <c r="G200" s="253"/>
      <c r="H200" s="283" t="s">
        <v>6857</v>
      </c>
      <c r="I200" s="141"/>
      <c r="J200" s="256"/>
      <c r="K200" s="257"/>
      <c r="L200" s="258"/>
      <c r="M200" s="194">
        <f t="shared" si="90"/>
        <v>0</v>
      </c>
      <c r="N200" s="247"/>
      <c r="O200" s="260"/>
      <c r="P200" s="234"/>
      <c r="Q200" s="261"/>
      <c r="R200" s="261"/>
      <c r="S200" s="150">
        <v>0</v>
      </c>
      <c r="T200" s="284"/>
      <c r="U200" s="423"/>
      <c r="V200" s="264"/>
      <c r="W200" s="265">
        <f t="shared" si="91"/>
        <v>0</v>
      </c>
      <c r="X200" s="266">
        <f>SUM(Y200:AC200)+AD200</f>
        <v>0</v>
      </c>
      <c r="Y200" s="238"/>
      <c r="Z200" s="267"/>
      <c r="AA200" s="267"/>
      <c r="AB200" s="267"/>
      <c r="AC200" s="268"/>
      <c r="AD200" s="269">
        <f t="shared" si="92"/>
        <v>0</v>
      </c>
      <c r="AE200" s="233">
        <f t="shared" si="93"/>
        <v>0</v>
      </c>
      <c r="AF200" s="234"/>
      <c r="AG200" s="270">
        <v>0</v>
      </c>
      <c r="AH200" s="235"/>
      <c r="AI200" s="236"/>
      <c r="AJ200" s="237"/>
      <c r="AK200" s="238">
        <v>60000</v>
      </c>
      <c r="AL200" s="234"/>
      <c r="AM200" s="561" t="s">
        <v>6858</v>
      </c>
      <c r="AN200" s="405" t="s">
        <v>6692</v>
      </c>
      <c r="AO200" s="241">
        <f t="shared" si="79"/>
      </c>
      <c r="AP200" s="272"/>
      <c r="AQ200" s="273"/>
      <c r="AR200" s="242">
        <f t="shared" si="80"/>
      </c>
      <c r="AS200" s="230" t="s">
        <v>6337</v>
      </c>
      <c r="AT200" s="243" t="s">
        <v>6337</v>
      </c>
      <c r="AU200" s="265">
        <f t="shared" si="94"/>
        <v>0</v>
      </c>
      <c r="AV200" s="245"/>
      <c r="AW200" s="246"/>
      <c r="AX200" s="247"/>
      <c r="AY200" s="248">
        <f t="shared" si="95"/>
        <v>0</v>
      </c>
    </row>
    <row r="201" spans="1:51" s="243" customFormat="1" ht="29.25" customHeight="1" outlineLevel="2">
      <c r="A201" s="229"/>
      <c r="B201" s="282" t="s">
        <v>6657</v>
      </c>
      <c r="C201" s="250">
        <v>61</v>
      </c>
      <c r="D201" s="230" t="s">
        <v>6337</v>
      </c>
      <c r="E201" s="251" t="s">
        <v>6725</v>
      </c>
      <c r="F201" s="252" t="s">
        <v>6849</v>
      </c>
      <c r="G201" s="253"/>
      <c r="H201" s="283" t="s">
        <v>6859</v>
      </c>
      <c r="I201" s="141"/>
      <c r="J201" s="256"/>
      <c r="K201" s="257"/>
      <c r="L201" s="258"/>
      <c r="M201" s="194">
        <f t="shared" si="90"/>
        <v>0</v>
      </c>
      <c r="N201" s="247"/>
      <c r="O201" s="260"/>
      <c r="P201" s="234"/>
      <c r="Q201" s="261"/>
      <c r="R201" s="261"/>
      <c r="S201" s="150">
        <v>0</v>
      </c>
      <c r="T201" s="284"/>
      <c r="U201" s="423"/>
      <c r="V201" s="264"/>
      <c r="W201" s="265">
        <f t="shared" si="91"/>
        <v>0</v>
      </c>
      <c r="X201" s="266">
        <f>SUM(Y201:AC201)+AD201</f>
        <v>0</v>
      </c>
      <c r="Y201" s="238"/>
      <c r="Z201" s="267"/>
      <c r="AA201" s="267"/>
      <c r="AB201" s="267"/>
      <c r="AC201" s="268"/>
      <c r="AD201" s="269">
        <f t="shared" si="92"/>
        <v>0</v>
      </c>
      <c r="AE201" s="233">
        <f t="shared" si="93"/>
        <v>0</v>
      </c>
      <c r="AF201" s="234"/>
      <c r="AG201" s="270">
        <v>0</v>
      </c>
      <c r="AH201" s="235"/>
      <c r="AI201" s="236"/>
      <c r="AJ201" s="237"/>
      <c r="AK201" s="238">
        <v>60000</v>
      </c>
      <c r="AL201" s="234"/>
      <c r="AM201" s="561" t="s">
        <v>6858</v>
      </c>
      <c r="AN201" s="405" t="s">
        <v>6692</v>
      </c>
      <c r="AO201" s="241">
        <f t="shared" si="79"/>
      </c>
      <c r="AP201" s="272"/>
      <c r="AQ201" s="273"/>
      <c r="AR201" s="242">
        <f t="shared" si="80"/>
      </c>
      <c r="AS201" s="230" t="s">
        <v>6337</v>
      </c>
      <c r="AT201" s="243" t="s">
        <v>6337</v>
      </c>
      <c r="AU201" s="265">
        <f t="shared" si="94"/>
        <v>0</v>
      </c>
      <c r="AV201" s="245"/>
      <c r="AW201" s="246"/>
      <c r="AX201" s="247"/>
      <c r="AY201" s="248">
        <f t="shared" si="95"/>
        <v>0</v>
      </c>
    </row>
    <row r="202" spans="1:51" ht="29.25" customHeight="1" outlineLevel="2">
      <c r="A202" s="229" t="s">
        <v>6860</v>
      </c>
      <c r="B202" s="282" t="s">
        <v>6657</v>
      </c>
      <c r="C202" s="250">
        <v>61</v>
      </c>
      <c r="D202" s="4" t="s">
        <v>6337</v>
      </c>
      <c r="E202" s="251" t="s">
        <v>6725</v>
      </c>
      <c r="F202" s="252" t="s">
        <v>6849</v>
      </c>
      <c r="G202" s="253"/>
      <c r="H202" s="283" t="s">
        <v>6861</v>
      </c>
      <c r="I202" s="141"/>
      <c r="J202" s="256"/>
      <c r="K202" s="257">
        <f>IF(L202="","","～")</f>
      </c>
      <c r="L202" s="258"/>
      <c r="M202" s="194">
        <f t="shared" si="90"/>
        <v>0</v>
      </c>
      <c r="N202" s="247"/>
      <c r="O202" s="260"/>
      <c r="P202" s="234"/>
      <c r="Q202" s="261"/>
      <c r="R202" s="261"/>
      <c r="S202" s="150">
        <v>200000</v>
      </c>
      <c r="T202" s="491">
        <f>+L202+14</f>
        <v>14</v>
      </c>
      <c r="U202" s="423"/>
      <c r="V202" s="264"/>
      <c r="W202" s="265">
        <f t="shared" si="91"/>
        <v>0</v>
      </c>
      <c r="X202" s="266">
        <f>SUM(Y202:AC202)+AD202</f>
        <v>0</v>
      </c>
      <c r="Y202" s="238"/>
      <c r="Z202" s="267"/>
      <c r="AA202" s="267"/>
      <c r="AB202" s="267"/>
      <c r="AC202" s="268"/>
      <c r="AD202" s="269">
        <f t="shared" si="92"/>
        <v>0</v>
      </c>
      <c r="AE202" s="233">
        <f t="shared" si="93"/>
        <v>0</v>
      </c>
      <c r="AF202" s="234"/>
      <c r="AG202" s="270">
        <v>200000</v>
      </c>
      <c r="AH202" s="235"/>
      <c r="AI202" s="236"/>
      <c r="AJ202" s="237"/>
      <c r="AK202" s="238">
        <v>60000</v>
      </c>
      <c r="AL202" s="234"/>
      <c r="AM202" s="561" t="s">
        <v>6858</v>
      </c>
      <c r="AN202" s="405" t="s">
        <v>6694</v>
      </c>
      <c r="AO202" s="30">
        <f t="shared" si="79"/>
      </c>
      <c r="AP202" s="272"/>
      <c r="AQ202" s="273"/>
      <c r="AR202" s="216">
        <f t="shared" si="80"/>
      </c>
      <c r="AS202" s="4" t="s">
        <v>6337</v>
      </c>
      <c r="AT202" s="24" t="s">
        <v>6474</v>
      </c>
      <c r="AU202" s="497">
        <f t="shared" si="94"/>
        <v>200000</v>
      </c>
      <c r="AV202" s="217"/>
      <c r="AW202" s="218"/>
      <c r="AX202" s="195"/>
      <c r="AY202" s="220">
        <f t="shared" si="95"/>
        <v>0</v>
      </c>
    </row>
    <row r="203" spans="1:51" ht="29.25" customHeight="1" outlineLevel="2">
      <c r="A203" s="221"/>
      <c r="B203" s="434" t="s">
        <v>6657</v>
      </c>
      <c r="C203" s="222">
        <v>61</v>
      </c>
      <c r="D203" s="4">
        <v>2361</v>
      </c>
      <c r="E203" s="187" t="s">
        <v>6677</v>
      </c>
      <c r="F203" s="188" t="s">
        <v>6849</v>
      </c>
      <c r="G203" s="189"/>
      <c r="H203" s="190" t="s">
        <v>6862</v>
      </c>
      <c r="I203" s="424"/>
      <c r="J203" s="224">
        <v>43709</v>
      </c>
      <c r="K203" s="192" t="str">
        <f>IF(L203="","","～")</f>
        <v>～</v>
      </c>
      <c r="L203" s="193">
        <v>43821</v>
      </c>
      <c r="M203" s="194">
        <f>N203+O203</f>
        <v>180000</v>
      </c>
      <c r="N203" s="195">
        <v>130000</v>
      </c>
      <c r="O203" s="196">
        <v>50000</v>
      </c>
      <c r="P203" s="197"/>
      <c r="Q203" s="198"/>
      <c r="R203" s="198"/>
      <c r="S203" s="425">
        <v>180000</v>
      </c>
      <c r="T203" s="199">
        <f>+L203+14</f>
        <v>43835</v>
      </c>
      <c r="U203" s="563"/>
      <c r="V203" s="200"/>
      <c r="W203" s="497">
        <f>M203+X203-AD203</f>
        <v>180000</v>
      </c>
      <c r="X203" s="426">
        <f>SUM(Y203:AC203)+AD203</f>
        <v>50000</v>
      </c>
      <c r="Y203" s="203"/>
      <c r="Z203" s="204"/>
      <c r="AA203" s="204"/>
      <c r="AB203" s="204"/>
      <c r="AC203" s="205"/>
      <c r="AD203" s="206">
        <f>+O203</f>
        <v>50000</v>
      </c>
      <c r="AE203" s="397">
        <f>SUM(Y203:AD203)</f>
        <v>50000</v>
      </c>
      <c r="AF203" s="197">
        <v>120000</v>
      </c>
      <c r="AG203" s="208">
        <v>180000</v>
      </c>
      <c r="AH203" s="398">
        <v>120000</v>
      </c>
      <c r="AI203" s="399"/>
      <c r="AJ203" s="211">
        <v>120000</v>
      </c>
      <c r="AK203" s="203">
        <v>70000</v>
      </c>
      <c r="AL203" s="197"/>
      <c r="AM203" s="555"/>
      <c r="AN203" s="213" t="s">
        <v>6863</v>
      </c>
      <c r="AO203" s="30" t="str">
        <f t="shared" si="79"/>
        <v>2361</v>
      </c>
      <c r="AP203" s="214">
        <v>23</v>
      </c>
      <c r="AQ203" s="215" t="s">
        <v>6851</v>
      </c>
      <c r="AR203" s="216" t="str">
        <f t="shared" si="80"/>
        <v>2361</v>
      </c>
      <c r="AS203" s="4" t="s">
        <v>6475</v>
      </c>
      <c r="AT203" s="24" t="s">
        <v>6471</v>
      </c>
      <c r="AU203" s="497">
        <f>AG203+X203</f>
        <v>230000</v>
      </c>
      <c r="AV203" s="217"/>
      <c r="AW203" s="218"/>
      <c r="AX203" s="195"/>
      <c r="AY203" s="220">
        <f>AH203-AF203</f>
        <v>0</v>
      </c>
    </row>
    <row r="204" spans="1:51" s="243" customFormat="1" ht="29.25" customHeight="1" outlineLevel="2">
      <c r="A204" s="229"/>
      <c r="B204" s="282" t="s">
        <v>6657</v>
      </c>
      <c r="C204" s="250">
        <v>61</v>
      </c>
      <c r="D204" s="230" t="s">
        <v>6337</v>
      </c>
      <c r="E204" s="251" t="s">
        <v>6677</v>
      </c>
      <c r="F204" s="252" t="s">
        <v>6849</v>
      </c>
      <c r="G204" s="253"/>
      <c r="H204" s="283" t="s">
        <v>6476</v>
      </c>
      <c r="I204" s="141"/>
      <c r="J204" s="256"/>
      <c r="K204" s="257"/>
      <c r="L204" s="258"/>
      <c r="M204" s="194">
        <f t="shared" si="90"/>
        <v>0</v>
      </c>
      <c r="N204" s="247"/>
      <c r="O204" s="260"/>
      <c r="P204" s="234"/>
      <c r="Q204" s="261"/>
      <c r="R204" s="261"/>
      <c r="S204" s="150">
        <v>0</v>
      </c>
      <c r="T204" s="284"/>
      <c r="U204" s="503"/>
      <c r="V204" s="264"/>
      <c r="W204" s="265">
        <f t="shared" si="91"/>
        <v>0</v>
      </c>
      <c r="X204" s="493">
        <f aca="true" t="shared" si="96" ref="X204:X210">AH204+AI204</f>
        <v>0</v>
      </c>
      <c r="Y204" s="238"/>
      <c r="Z204" s="267"/>
      <c r="AA204" s="267"/>
      <c r="AB204" s="267"/>
      <c r="AC204" s="268"/>
      <c r="AD204" s="269">
        <f t="shared" si="92"/>
        <v>0</v>
      </c>
      <c r="AE204" s="233">
        <f t="shared" si="93"/>
        <v>0</v>
      </c>
      <c r="AF204" s="234">
        <v>80000</v>
      </c>
      <c r="AG204" s="270">
        <v>0</v>
      </c>
      <c r="AH204" s="235"/>
      <c r="AI204" s="236"/>
      <c r="AJ204" s="237"/>
      <c r="AK204" s="238">
        <v>0</v>
      </c>
      <c r="AL204" s="234"/>
      <c r="AM204" s="240"/>
      <c r="AN204" s="405"/>
      <c r="AO204" s="241">
        <f t="shared" si="79"/>
      </c>
      <c r="AP204" s="272"/>
      <c r="AQ204" s="273"/>
      <c r="AR204" s="242">
        <f t="shared" si="80"/>
      </c>
      <c r="AS204" s="230" t="s">
        <v>6337</v>
      </c>
      <c r="AT204" s="243" t="s">
        <v>6337</v>
      </c>
      <c r="AU204" s="265"/>
      <c r="AV204" s="245"/>
      <c r="AW204" s="246"/>
      <c r="AX204" s="247"/>
      <c r="AY204" s="248">
        <f t="shared" si="95"/>
        <v>-80000</v>
      </c>
    </row>
    <row r="205" spans="1:51" s="243" customFormat="1" ht="29.25" customHeight="1" outlineLevel="2">
      <c r="A205" s="229"/>
      <c r="B205" s="282" t="s">
        <v>6657</v>
      </c>
      <c r="C205" s="250">
        <v>61</v>
      </c>
      <c r="D205" s="230" t="s">
        <v>6337</v>
      </c>
      <c r="E205" s="251" t="s">
        <v>6677</v>
      </c>
      <c r="F205" s="252" t="s">
        <v>6849</v>
      </c>
      <c r="G205" s="253"/>
      <c r="H205" s="283" t="s">
        <v>6477</v>
      </c>
      <c r="I205" s="141"/>
      <c r="J205" s="256"/>
      <c r="K205" s="257"/>
      <c r="L205" s="258"/>
      <c r="M205" s="194">
        <f t="shared" si="90"/>
        <v>0</v>
      </c>
      <c r="N205" s="247"/>
      <c r="O205" s="260"/>
      <c r="P205" s="234"/>
      <c r="Q205" s="261"/>
      <c r="R205" s="261"/>
      <c r="S205" s="150">
        <v>0</v>
      </c>
      <c r="T205" s="284"/>
      <c r="U205" s="503"/>
      <c r="V205" s="264"/>
      <c r="W205" s="265">
        <f t="shared" si="91"/>
        <v>0</v>
      </c>
      <c r="X205" s="493">
        <f t="shared" si="96"/>
        <v>0</v>
      </c>
      <c r="Y205" s="238"/>
      <c r="Z205" s="267"/>
      <c r="AA205" s="267"/>
      <c r="AB205" s="267"/>
      <c r="AC205" s="268"/>
      <c r="AD205" s="269">
        <f t="shared" si="92"/>
        <v>0</v>
      </c>
      <c r="AE205" s="233">
        <f t="shared" si="93"/>
        <v>0</v>
      </c>
      <c r="AF205" s="234"/>
      <c r="AG205" s="270">
        <v>0</v>
      </c>
      <c r="AH205" s="235"/>
      <c r="AI205" s="236"/>
      <c r="AJ205" s="237"/>
      <c r="AK205" s="238">
        <v>10000</v>
      </c>
      <c r="AL205" s="234"/>
      <c r="AM205" s="561" t="s">
        <v>6858</v>
      </c>
      <c r="AN205" s="560"/>
      <c r="AO205" s="241">
        <f t="shared" si="79"/>
      </c>
      <c r="AP205" s="272"/>
      <c r="AQ205" s="273"/>
      <c r="AR205" s="242">
        <f t="shared" si="80"/>
      </c>
      <c r="AS205" s="230" t="s">
        <v>6337</v>
      </c>
      <c r="AT205" s="243" t="s">
        <v>6337</v>
      </c>
      <c r="AU205" s="265"/>
      <c r="AV205" s="245"/>
      <c r="AW205" s="246"/>
      <c r="AX205" s="247"/>
      <c r="AY205" s="248">
        <f t="shared" si="95"/>
        <v>0</v>
      </c>
    </row>
    <row r="206" spans="1:51" s="243" customFormat="1" ht="29.25" customHeight="1" outlineLevel="2">
      <c r="A206" s="229"/>
      <c r="B206" s="282" t="s">
        <v>6657</v>
      </c>
      <c r="C206" s="250">
        <v>61</v>
      </c>
      <c r="D206" s="230" t="s">
        <v>6337</v>
      </c>
      <c r="E206" s="251" t="s">
        <v>6677</v>
      </c>
      <c r="F206" s="252" t="s">
        <v>6849</v>
      </c>
      <c r="G206" s="253"/>
      <c r="H206" s="283" t="s">
        <v>6478</v>
      </c>
      <c r="I206" s="141"/>
      <c r="J206" s="256"/>
      <c r="K206" s="257"/>
      <c r="L206" s="258"/>
      <c r="M206" s="194">
        <f t="shared" si="90"/>
        <v>0</v>
      </c>
      <c r="N206" s="247"/>
      <c r="O206" s="260"/>
      <c r="P206" s="234"/>
      <c r="Q206" s="261"/>
      <c r="R206" s="261"/>
      <c r="S206" s="150">
        <v>0</v>
      </c>
      <c r="T206" s="284"/>
      <c r="U206" s="503"/>
      <c r="V206" s="264"/>
      <c r="W206" s="265">
        <f t="shared" si="91"/>
        <v>0</v>
      </c>
      <c r="X206" s="493">
        <f t="shared" si="96"/>
        <v>0</v>
      </c>
      <c r="Y206" s="238"/>
      <c r="Z206" s="267"/>
      <c r="AA206" s="267"/>
      <c r="AB206" s="267"/>
      <c r="AC206" s="268"/>
      <c r="AD206" s="269"/>
      <c r="AE206" s="233">
        <f t="shared" si="93"/>
        <v>0</v>
      </c>
      <c r="AF206" s="234">
        <v>30000</v>
      </c>
      <c r="AG206" s="270">
        <v>0</v>
      </c>
      <c r="AH206" s="235"/>
      <c r="AI206" s="236"/>
      <c r="AJ206" s="237"/>
      <c r="AK206" s="238">
        <v>10000</v>
      </c>
      <c r="AL206" s="234"/>
      <c r="AM206" s="240"/>
      <c r="AN206" s="560"/>
      <c r="AO206" s="241">
        <f t="shared" si="79"/>
      </c>
      <c r="AP206" s="272"/>
      <c r="AQ206" s="273"/>
      <c r="AR206" s="242">
        <f t="shared" si="80"/>
      </c>
      <c r="AS206" s="230" t="s">
        <v>6337</v>
      </c>
      <c r="AT206" s="243" t="s">
        <v>6337</v>
      </c>
      <c r="AU206" s="265"/>
      <c r="AV206" s="245"/>
      <c r="AW206" s="246"/>
      <c r="AX206" s="247"/>
      <c r="AY206" s="248">
        <f t="shared" si="95"/>
        <v>-30000</v>
      </c>
    </row>
    <row r="207" spans="1:51" s="243" customFormat="1" ht="29.25" customHeight="1" outlineLevel="2">
      <c r="A207" s="229"/>
      <c r="B207" s="282" t="s">
        <v>6657</v>
      </c>
      <c r="C207" s="250">
        <v>61</v>
      </c>
      <c r="D207" s="230" t="s">
        <v>6337</v>
      </c>
      <c r="E207" s="251" t="s">
        <v>6677</v>
      </c>
      <c r="F207" s="252" t="s">
        <v>6849</v>
      </c>
      <c r="G207" s="253"/>
      <c r="H207" s="438" t="s">
        <v>6864</v>
      </c>
      <c r="I207" s="141"/>
      <c r="J207" s="256"/>
      <c r="K207" s="257"/>
      <c r="L207" s="258"/>
      <c r="M207" s="194">
        <f t="shared" si="90"/>
        <v>0</v>
      </c>
      <c r="N207" s="247"/>
      <c r="O207" s="260"/>
      <c r="P207" s="234"/>
      <c r="Q207" s="261"/>
      <c r="R207" s="234"/>
      <c r="S207" s="150">
        <v>0</v>
      </c>
      <c r="T207" s="284"/>
      <c r="U207" s="503"/>
      <c r="V207" s="264"/>
      <c r="W207" s="265">
        <f t="shared" si="91"/>
        <v>0</v>
      </c>
      <c r="X207" s="493">
        <f t="shared" si="96"/>
        <v>0</v>
      </c>
      <c r="Y207" s="238"/>
      <c r="Z207" s="267"/>
      <c r="AA207" s="267"/>
      <c r="AB207" s="267"/>
      <c r="AC207" s="268"/>
      <c r="AD207" s="269"/>
      <c r="AE207" s="233">
        <f t="shared" si="93"/>
        <v>0</v>
      </c>
      <c r="AF207" s="234"/>
      <c r="AG207" s="270">
        <v>0</v>
      </c>
      <c r="AH207" s="235"/>
      <c r="AI207" s="236"/>
      <c r="AJ207" s="237"/>
      <c r="AK207" s="238"/>
      <c r="AL207" s="234"/>
      <c r="AM207" s="240"/>
      <c r="AN207" s="405"/>
      <c r="AO207" s="241">
        <f t="shared" si="79"/>
      </c>
      <c r="AP207" s="272"/>
      <c r="AQ207" s="273"/>
      <c r="AR207" s="242">
        <f t="shared" si="80"/>
      </c>
      <c r="AS207" s="230" t="s">
        <v>6337</v>
      </c>
      <c r="AT207" s="243" t="s">
        <v>6337</v>
      </c>
      <c r="AU207" s="265"/>
      <c r="AV207" s="245"/>
      <c r="AW207" s="246"/>
      <c r="AX207" s="247"/>
      <c r="AY207" s="248">
        <f t="shared" si="95"/>
        <v>0</v>
      </c>
    </row>
    <row r="208" spans="1:51" s="243" customFormat="1" ht="29.25" customHeight="1" outlineLevel="2">
      <c r="A208" s="229"/>
      <c r="B208" s="282" t="s">
        <v>6657</v>
      </c>
      <c r="C208" s="250">
        <v>61</v>
      </c>
      <c r="D208" s="230" t="s">
        <v>6337</v>
      </c>
      <c r="E208" s="251" t="s">
        <v>6677</v>
      </c>
      <c r="F208" s="252" t="s">
        <v>6849</v>
      </c>
      <c r="G208" s="253"/>
      <c r="H208" s="283" t="s">
        <v>6479</v>
      </c>
      <c r="I208" s="141"/>
      <c r="J208" s="256"/>
      <c r="K208" s="257"/>
      <c r="L208" s="258"/>
      <c r="M208" s="194">
        <f t="shared" si="90"/>
        <v>0</v>
      </c>
      <c r="N208" s="247"/>
      <c r="O208" s="260"/>
      <c r="P208" s="234"/>
      <c r="Q208" s="261"/>
      <c r="R208" s="261"/>
      <c r="S208" s="150">
        <v>0</v>
      </c>
      <c r="T208" s="284"/>
      <c r="U208" s="503"/>
      <c r="V208" s="264"/>
      <c r="W208" s="265">
        <f t="shared" si="91"/>
        <v>0</v>
      </c>
      <c r="X208" s="493">
        <f t="shared" si="96"/>
        <v>0</v>
      </c>
      <c r="Y208" s="238"/>
      <c r="Z208" s="267"/>
      <c r="AA208" s="267"/>
      <c r="AB208" s="267"/>
      <c r="AC208" s="268"/>
      <c r="AD208" s="269"/>
      <c r="AE208" s="233">
        <f t="shared" si="93"/>
        <v>0</v>
      </c>
      <c r="AF208" s="234"/>
      <c r="AG208" s="270">
        <v>0</v>
      </c>
      <c r="AH208" s="235"/>
      <c r="AI208" s="236"/>
      <c r="AJ208" s="237"/>
      <c r="AK208" s="238">
        <v>10000</v>
      </c>
      <c r="AL208" s="234"/>
      <c r="AM208" s="561" t="s">
        <v>6858</v>
      </c>
      <c r="AN208" s="560"/>
      <c r="AO208" s="241">
        <f t="shared" si="79"/>
      </c>
      <c r="AP208" s="272"/>
      <c r="AQ208" s="273"/>
      <c r="AR208" s="242">
        <f t="shared" si="80"/>
      </c>
      <c r="AS208" s="230" t="s">
        <v>6337</v>
      </c>
      <c r="AT208" s="243" t="s">
        <v>6337</v>
      </c>
      <c r="AU208" s="265"/>
      <c r="AV208" s="245"/>
      <c r="AW208" s="246"/>
      <c r="AX208" s="247"/>
      <c r="AY208" s="248">
        <f t="shared" si="95"/>
        <v>0</v>
      </c>
    </row>
    <row r="209" spans="1:51" s="243" customFormat="1" ht="29.25" customHeight="1" outlineLevel="2">
      <c r="A209" s="229"/>
      <c r="B209" s="282" t="s">
        <v>6657</v>
      </c>
      <c r="C209" s="250">
        <v>61</v>
      </c>
      <c r="D209" s="230" t="s">
        <v>6337</v>
      </c>
      <c r="E209" s="251" t="s">
        <v>6677</v>
      </c>
      <c r="F209" s="252" t="s">
        <v>6849</v>
      </c>
      <c r="G209" s="253"/>
      <c r="H209" s="283" t="s">
        <v>6865</v>
      </c>
      <c r="I209" s="141"/>
      <c r="J209" s="256"/>
      <c r="K209" s="257"/>
      <c r="L209" s="258"/>
      <c r="M209" s="194">
        <f t="shared" si="90"/>
        <v>0</v>
      </c>
      <c r="N209" s="247"/>
      <c r="O209" s="260"/>
      <c r="P209" s="234"/>
      <c r="Q209" s="261"/>
      <c r="R209" s="261"/>
      <c r="S209" s="150">
        <v>0</v>
      </c>
      <c r="T209" s="502"/>
      <c r="U209" s="503"/>
      <c r="V209" s="264"/>
      <c r="W209" s="265">
        <f t="shared" si="91"/>
        <v>0</v>
      </c>
      <c r="X209" s="493">
        <f t="shared" si="96"/>
        <v>0</v>
      </c>
      <c r="Y209" s="238"/>
      <c r="Z209" s="267"/>
      <c r="AA209" s="267"/>
      <c r="AB209" s="267"/>
      <c r="AC209" s="268"/>
      <c r="AD209" s="269"/>
      <c r="AE209" s="233">
        <f t="shared" si="93"/>
        <v>0</v>
      </c>
      <c r="AF209" s="234"/>
      <c r="AG209" s="270">
        <v>0</v>
      </c>
      <c r="AH209" s="235"/>
      <c r="AI209" s="236"/>
      <c r="AJ209" s="237">
        <v>0</v>
      </c>
      <c r="AK209" s="238"/>
      <c r="AL209" s="234"/>
      <c r="AM209" s="561" t="s">
        <v>6866</v>
      </c>
      <c r="AN209" s="405" t="s">
        <v>6692</v>
      </c>
      <c r="AO209" s="241">
        <f t="shared" si="79"/>
      </c>
      <c r="AP209" s="272"/>
      <c r="AQ209" s="273"/>
      <c r="AR209" s="242">
        <f t="shared" si="80"/>
      </c>
      <c r="AS209" s="230" t="s">
        <v>6337</v>
      </c>
      <c r="AT209" s="243" t="s">
        <v>6337</v>
      </c>
      <c r="AU209" s="265"/>
      <c r="AV209" s="245"/>
      <c r="AW209" s="246"/>
      <c r="AX209" s="247"/>
      <c r="AY209" s="248"/>
    </row>
    <row r="210" spans="1:51" s="243" customFormat="1" ht="29.25" customHeight="1" outlineLevel="2">
      <c r="A210" s="229"/>
      <c r="B210" s="282" t="s">
        <v>6657</v>
      </c>
      <c r="C210" s="250">
        <v>61</v>
      </c>
      <c r="D210" s="230" t="s">
        <v>6337</v>
      </c>
      <c r="E210" s="251" t="s">
        <v>6677</v>
      </c>
      <c r="F210" s="252" t="s">
        <v>6849</v>
      </c>
      <c r="G210" s="253"/>
      <c r="H210" s="283" t="s">
        <v>6867</v>
      </c>
      <c r="I210" s="141"/>
      <c r="J210" s="256"/>
      <c r="K210" s="257"/>
      <c r="L210" s="258"/>
      <c r="M210" s="194">
        <f t="shared" si="90"/>
        <v>0</v>
      </c>
      <c r="N210" s="247"/>
      <c r="O210" s="260"/>
      <c r="P210" s="234"/>
      <c r="Q210" s="261"/>
      <c r="R210" s="261"/>
      <c r="S210" s="150">
        <v>0</v>
      </c>
      <c r="T210" s="502"/>
      <c r="U210" s="503"/>
      <c r="V210" s="264"/>
      <c r="W210" s="265">
        <f t="shared" si="91"/>
        <v>0</v>
      </c>
      <c r="X210" s="493">
        <f t="shared" si="96"/>
        <v>0</v>
      </c>
      <c r="Y210" s="238"/>
      <c r="Z210" s="267"/>
      <c r="AA210" s="267"/>
      <c r="AB210" s="267"/>
      <c r="AC210" s="268"/>
      <c r="AD210" s="269"/>
      <c r="AE210" s="233">
        <f t="shared" si="93"/>
        <v>0</v>
      </c>
      <c r="AF210" s="234"/>
      <c r="AG210" s="270">
        <v>0</v>
      </c>
      <c r="AH210" s="235"/>
      <c r="AI210" s="236"/>
      <c r="AJ210" s="237">
        <v>0</v>
      </c>
      <c r="AK210" s="238">
        <v>10000</v>
      </c>
      <c r="AL210" s="234"/>
      <c r="AM210" s="561" t="s">
        <v>6866</v>
      </c>
      <c r="AN210" s="405" t="s">
        <v>6692</v>
      </c>
      <c r="AO210" s="241">
        <f t="shared" si="79"/>
      </c>
      <c r="AP210" s="272"/>
      <c r="AQ210" s="273"/>
      <c r="AR210" s="242">
        <f t="shared" si="80"/>
      </c>
      <c r="AS210" s="230" t="s">
        <v>6337</v>
      </c>
      <c r="AT210" s="243" t="s">
        <v>6337</v>
      </c>
      <c r="AU210" s="265"/>
      <c r="AV210" s="245"/>
      <c r="AW210" s="246"/>
      <c r="AX210" s="247"/>
      <c r="AY210" s="248">
        <f>AH210-AF210</f>
        <v>0</v>
      </c>
    </row>
    <row r="211" spans="1:51" s="243" customFormat="1" ht="29.25" customHeight="1" outlineLevel="2">
      <c r="A211" s="229"/>
      <c r="B211" s="282"/>
      <c r="C211" s="250" t="s">
        <v>6851</v>
      </c>
      <c r="D211" s="230" t="s">
        <v>6337</v>
      </c>
      <c r="E211" s="251"/>
      <c r="F211" s="252" t="s">
        <v>6849</v>
      </c>
      <c r="G211" s="253"/>
      <c r="H211" s="283"/>
      <c r="I211" s="141"/>
      <c r="J211" s="256"/>
      <c r="K211" s="257"/>
      <c r="L211" s="258"/>
      <c r="M211" s="194">
        <f t="shared" si="90"/>
        <v>0</v>
      </c>
      <c r="N211" s="247"/>
      <c r="O211" s="260"/>
      <c r="P211" s="234"/>
      <c r="Q211" s="261"/>
      <c r="R211" s="234"/>
      <c r="S211" s="150">
        <v>0</v>
      </c>
      <c r="T211" s="284"/>
      <c r="U211" s="264"/>
      <c r="V211" s="264"/>
      <c r="W211" s="244">
        <f t="shared" si="91"/>
        <v>0</v>
      </c>
      <c r="X211" s="266"/>
      <c r="Y211" s="238"/>
      <c r="Z211" s="267"/>
      <c r="AA211" s="267"/>
      <c r="AB211" s="267"/>
      <c r="AC211" s="268"/>
      <c r="AD211" s="269"/>
      <c r="AE211" s="233">
        <f t="shared" si="93"/>
        <v>0</v>
      </c>
      <c r="AF211" s="234">
        <v>850000</v>
      </c>
      <c r="AG211" s="270">
        <v>0</v>
      </c>
      <c r="AH211" s="235"/>
      <c r="AI211" s="236"/>
      <c r="AJ211" s="237">
        <v>0</v>
      </c>
      <c r="AK211" s="238"/>
      <c r="AL211" s="239"/>
      <c r="AM211" s="240" t="s">
        <v>6613</v>
      </c>
      <c r="AN211" s="405"/>
      <c r="AO211" s="241">
        <f t="shared" si="79"/>
      </c>
      <c r="AP211" s="272"/>
      <c r="AQ211" s="273"/>
      <c r="AR211" s="242">
        <f t="shared" si="80"/>
      </c>
      <c r="AS211" s="230" t="s">
        <v>6337</v>
      </c>
      <c r="AT211" s="243" t="s">
        <v>6337</v>
      </c>
      <c r="AU211" s="244"/>
      <c r="AV211" s="245"/>
      <c r="AW211" s="246"/>
      <c r="AX211" s="247"/>
      <c r="AY211" s="248">
        <f>AH211-AF211</f>
        <v>-850000</v>
      </c>
    </row>
    <row r="212" spans="1:51" s="243" customFormat="1" ht="29.25" customHeight="1" outlineLevel="2">
      <c r="A212" s="229"/>
      <c r="B212" s="282"/>
      <c r="C212" s="250" t="s">
        <v>6851</v>
      </c>
      <c r="D212" s="230" t="s">
        <v>6337</v>
      </c>
      <c r="E212" s="251"/>
      <c r="F212" s="252" t="s">
        <v>6849</v>
      </c>
      <c r="G212" s="253"/>
      <c r="H212" s="283"/>
      <c r="I212" s="141"/>
      <c r="J212" s="256"/>
      <c r="K212" s="257"/>
      <c r="L212" s="258"/>
      <c r="M212" s="194">
        <f t="shared" si="90"/>
        <v>0</v>
      </c>
      <c r="N212" s="247"/>
      <c r="O212" s="260"/>
      <c r="P212" s="234"/>
      <c r="Q212" s="261"/>
      <c r="R212" s="234"/>
      <c r="S212" s="150">
        <v>0</v>
      </c>
      <c r="T212" s="284"/>
      <c r="U212" s="264"/>
      <c r="V212" s="264"/>
      <c r="W212" s="244">
        <f t="shared" si="91"/>
        <v>0</v>
      </c>
      <c r="X212" s="266"/>
      <c r="Y212" s="238"/>
      <c r="Z212" s="267"/>
      <c r="AA212" s="267"/>
      <c r="AB212" s="267"/>
      <c r="AC212" s="268"/>
      <c r="AD212" s="269"/>
      <c r="AE212" s="233">
        <f t="shared" si="93"/>
        <v>0</v>
      </c>
      <c r="AF212" s="234">
        <v>850000</v>
      </c>
      <c r="AG212" s="270">
        <v>0</v>
      </c>
      <c r="AH212" s="235"/>
      <c r="AI212" s="236"/>
      <c r="AJ212" s="237">
        <v>0</v>
      </c>
      <c r="AK212" s="238"/>
      <c r="AL212" s="239"/>
      <c r="AM212" s="240" t="s">
        <v>6613</v>
      </c>
      <c r="AN212" s="405"/>
      <c r="AO212" s="241">
        <f t="shared" si="79"/>
      </c>
      <c r="AP212" s="272"/>
      <c r="AQ212" s="273"/>
      <c r="AR212" s="242">
        <f t="shared" si="80"/>
      </c>
      <c r="AS212" s="230" t="s">
        <v>6337</v>
      </c>
      <c r="AT212" s="243" t="s">
        <v>6337</v>
      </c>
      <c r="AU212" s="244"/>
      <c r="AV212" s="245"/>
      <c r="AW212" s="246"/>
      <c r="AX212" s="247"/>
      <c r="AY212" s="248">
        <f>AH212-AF212</f>
        <v>-850000</v>
      </c>
    </row>
    <row r="213" spans="1:51" s="243" customFormat="1" ht="29.25" customHeight="1" outlineLevel="2" thickBot="1">
      <c r="A213" s="229"/>
      <c r="B213" s="494" t="s">
        <v>6584</v>
      </c>
      <c r="C213" s="250">
        <v>61</v>
      </c>
      <c r="D213" s="230">
        <v>1752</v>
      </c>
      <c r="E213" s="251" t="s">
        <v>6617</v>
      </c>
      <c r="F213" s="252" t="s">
        <v>6849</v>
      </c>
      <c r="G213" s="253"/>
      <c r="H213" s="283" t="s">
        <v>6868</v>
      </c>
      <c r="I213" s="255"/>
      <c r="J213" s="256"/>
      <c r="K213" s="257">
        <f>IF(L213="","","～")</f>
      </c>
      <c r="L213" s="258"/>
      <c r="M213" s="259">
        <f t="shared" si="90"/>
        <v>0</v>
      </c>
      <c r="N213" s="247"/>
      <c r="O213" s="260"/>
      <c r="P213" s="234"/>
      <c r="Q213" s="261"/>
      <c r="R213" s="234"/>
      <c r="S213" s="262">
        <v>0</v>
      </c>
      <c r="T213" s="284">
        <v>43200</v>
      </c>
      <c r="U213" s="503"/>
      <c r="V213" s="264"/>
      <c r="W213" s="265">
        <f t="shared" si="91"/>
        <v>0</v>
      </c>
      <c r="X213" s="266">
        <f>SUM(Y213:AC213)</f>
        <v>0</v>
      </c>
      <c r="Y213" s="238"/>
      <c r="Z213" s="267"/>
      <c r="AA213" s="267"/>
      <c r="AB213" s="267"/>
      <c r="AC213" s="268"/>
      <c r="AD213" s="269"/>
      <c r="AE213" s="233">
        <f t="shared" si="93"/>
        <v>0</v>
      </c>
      <c r="AF213" s="234">
        <v>129000</v>
      </c>
      <c r="AG213" s="270">
        <v>0</v>
      </c>
      <c r="AH213" s="235">
        <v>100000</v>
      </c>
      <c r="AI213" s="236"/>
      <c r="AJ213" s="237"/>
      <c r="AK213" s="238"/>
      <c r="AL213" s="234"/>
      <c r="AM213" s="564"/>
      <c r="AN213" s="565"/>
      <c r="AO213" s="241" t="str">
        <f t="shared" si="79"/>
        <v>1752</v>
      </c>
      <c r="AP213" s="272">
        <v>17</v>
      </c>
      <c r="AQ213" s="273" t="s">
        <v>6819</v>
      </c>
      <c r="AR213" s="242" t="str">
        <f t="shared" si="80"/>
        <v>1752</v>
      </c>
      <c r="AS213" s="230" t="s">
        <v>6480</v>
      </c>
      <c r="AT213" s="243" t="s">
        <v>6379</v>
      </c>
      <c r="AU213" s="265">
        <f>AG213+X213</f>
        <v>0</v>
      </c>
      <c r="AV213" s="245"/>
      <c r="AW213" s="246"/>
      <c r="AX213" s="247"/>
      <c r="AY213" s="248">
        <f>AH213-AF213</f>
        <v>-29000</v>
      </c>
    </row>
    <row r="214" spans="1:51" ht="24" customHeight="1" outlineLevel="1" thickBot="1">
      <c r="A214" s="321"/>
      <c r="B214" s="322"/>
      <c r="C214" s="323">
        <v>61</v>
      </c>
      <c r="D214" s="4" t="s">
        <v>6337</v>
      </c>
      <c r="E214" s="324"/>
      <c r="F214" s="566" t="s">
        <v>6869</v>
      </c>
      <c r="G214" s="326"/>
      <c r="H214" s="410"/>
      <c r="I214" s="328"/>
      <c r="J214" s="329"/>
      <c r="K214" s="330"/>
      <c r="L214" s="331"/>
      <c r="M214" s="332">
        <f>SUBTOTAL(9,M194:M213)</f>
        <v>980000</v>
      </c>
      <c r="N214" s="333">
        <f>SUBTOTAL(9,N194:N213)</f>
        <v>130000</v>
      </c>
      <c r="O214" s="334">
        <f>SUBTOTAL(9,O194:O213)</f>
        <v>850000</v>
      </c>
      <c r="P214" s="335"/>
      <c r="Q214" s="336"/>
      <c r="R214" s="335"/>
      <c r="S214" s="337">
        <f>SUBTOTAL(9,S194:S213)</f>
        <v>1180000</v>
      </c>
      <c r="T214" s="338"/>
      <c r="U214" s="339"/>
      <c r="V214" s="339"/>
      <c r="W214" s="413">
        <f aca="true" t="shared" si="97" ref="W214:AF214">SUBTOTAL(9,W194:W213)</f>
        <v>980000</v>
      </c>
      <c r="X214" s="341">
        <f t="shared" si="97"/>
        <v>850000</v>
      </c>
      <c r="Y214" s="342">
        <f t="shared" si="97"/>
        <v>0</v>
      </c>
      <c r="Z214" s="343">
        <f t="shared" si="97"/>
        <v>0</v>
      </c>
      <c r="AA214" s="343">
        <f t="shared" si="97"/>
        <v>0</v>
      </c>
      <c r="AB214" s="343">
        <f t="shared" si="97"/>
        <v>0</v>
      </c>
      <c r="AC214" s="344">
        <f t="shared" si="97"/>
        <v>0</v>
      </c>
      <c r="AD214" s="345">
        <f t="shared" si="97"/>
        <v>850000</v>
      </c>
      <c r="AE214" s="346">
        <f t="shared" si="97"/>
        <v>850000</v>
      </c>
      <c r="AF214" s="335">
        <f t="shared" si="97"/>
        <v>2479000</v>
      </c>
      <c r="AG214" s="347">
        <v>1180000</v>
      </c>
      <c r="AH214" s="348">
        <f>SUBTOTAL(9,AH194:AH213)</f>
        <v>560000</v>
      </c>
      <c r="AI214" s="349">
        <f>SUBTOTAL(9,AI194:AI213)</f>
        <v>350000</v>
      </c>
      <c r="AJ214" s="350">
        <f>SUBTOTAL(9,AJ194:AJ213)</f>
        <v>820000</v>
      </c>
      <c r="AK214" s="351">
        <f>SUBTOTAL(9,AK194:AK213)</f>
        <v>510000</v>
      </c>
      <c r="AL214" s="335">
        <f>SUBTOTAL(9,AL194:AL213)</f>
        <v>0</v>
      </c>
      <c r="AM214" s="352"/>
      <c r="AN214" s="539">
        <f>M214</f>
        <v>980000</v>
      </c>
      <c r="AO214" s="30">
        <f t="shared" si="79"/>
      </c>
      <c r="AP214" s="354"/>
      <c r="AQ214" s="355"/>
      <c r="AR214" s="216">
        <f t="shared" si="80"/>
      </c>
      <c r="AS214" s="4" t="s">
        <v>6337</v>
      </c>
      <c r="AT214" s="24" t="s">
        <v>6337</v>
      </c>
      <c r="AU214" s="413">
        <f>SUBTOTAL(9,AU194:AU213)</f>
        <v>1230000</v>
      </c>
      <c r="AV214" s="357"/>
      <c r="AW214" s="358">
        <f>SUBTOTAL(9,AW194:AW213)</f>
        <v>0</v>
      </c>
      <c r="AX214" s="359"/>
      <c r="AY214" s="360">
        <f>SUBTOTAL(9,AY194:AY213)</f>
        <v>-1919000</v>
      </c>
    </row>
    <row r="215" spans="1:51" ht="33" customHeight="1" outlineLevel="2">
      <c r="A215" s="221"/>
      <c r="B215" s="434" t="s">
        <v>6657</v>
      </c>
      <c r="C215" s="222">
        <v>71</v>
      </c>
      <c r="D215" s="4" t="s">
        <v>6337</v>
      </c>
      <c r="E215" s="187" t="s">
        <v>6658</v>
      </c>
      <c r="F215" s="188" t="s">
        <v>6870</v>
      </c>
      <c r="G215" s="189">
        <v>6</v>
      </c>
      <c r="H215" s="190" t="s">
        <v>6871</v>
      </c>
      <c r="I215" s="141"/>
      <c r="J215" s="224">
        <v>43586</v>
      </c>
      <c r="K215" s="192" t="str">
        <f>IF(L215="","","～")</f>
        <v>～</v>
      </c>
      <c r="L215" s="193">
        <v>43616</v>
      </c>
      <c r="M215" s="194">
        <f aca="true" t="shared" si="98" ref="M215:M220">N215+O215</f>
        <v>0</v>
      </c>
      <c r="N215" s="195"/>
      <c r="O215" s="196"/>
      <c r="P215" s="197"/>
      <c r="Q215" s="198"/>
      <c r="R215" s="198"/>
      <c r="S215" s="425">
        <v>150000</v>
      </c>
      <c r="T215" s="403"/>
      <c r="U215" s="394"/>
      <c r="V215" s="200"/>
      <c r="W215" s="201">
        <f aca="true" t="shared" si="99" ref="W215:W220">M215+X215-AD215</f>
        <v>0</v>
      </c>
      <c r="X215" s="202">
        <f>SUM(Y215:AC215)</f>
        <v>0</v>
      </c>
      <c r="Y215" s="203"/>
      <c r="Z215" s="204"/>
      <c r="AA215" s="204"/>
      <c r="AB215" s="204"/>
      <c r="AC215" s="205"/>
      <c r="AD215" s="206">
        <f>+O215</f>
        <v>0</v>
      </c>
      <c r="AE215" s="397">
        <f aca="true" t="shared" si="100" ref="AE215:AE220">SUM(Y215:AD215)</f>
        <v>0</v>
      </c>
      <c r="AF215" s="197">
        <v>516000</v>
      </c>
      <c r="AG215" s="208">
        <v>0</v>
      </c>
      <c r="AH215" s="398"/>
      <c r="AI215" s="399"/>
      <c r="AJ215" s="211"/>
      <c r="AK215" s="203"/>
      <c r="AL215" s="197"/>
      <c r="AM215" s="212"/>
      <c r="AN215" s="227"/>
      <c r="AO215" s="30">
        <f t="shared" si="79"/>
      </c>
      <c r="AP215" s="214"/>
      <c r="AQ215" s="215"/>
      <c r="AR215" s="216">
        <f t="shared" si="80"/>
      </c>
      <c r="AS215" s="4" t="s">
        <v>6337</v>
      </c>
      <c r="AT215" s="24" t="s">
        <v>6481</v>
      </c>
      <c r="AU215" s="497">
        <f>AG215+X215-AD215</f>
        <v>0</v>
      </c>
      <c r="AV215" s="217"/>
      <c r="AW215" s="218">
        <v>80000</v>
      </c>
      <c r="AX215" s="195"/>
      <c r="AY215" s="220">
        <f aca="true" t="shared" si="101" ref="AY215:AY220">AH215-AF215</f>
        <v>-516000</v>
      </c>
    </row>
    <row r="216" spans="1:51" ht="33" customHeight="1" outlineLevel="2">
      <c r="A216" s="221"/>
      <c r="B216" s="434" t="s">
        <v>6657</v>
      </c>
      <c r="C216" s="222">
        <v>71</v>
      </c>
      <c r="D216" s="4">
        <v>2171</v>
      </c>
      <c r="E216" s="187" t="s">
        <v>6658</v>
      </c>
      <c r="F216" s="188" t="s">
        <v>6870</v>
      </c>
      <c r="G216" s="189">
        <v>25</v>
      </c>
      <c r="H216" s="223" t="s">
        <v>6872</v>
      </c>
      <c r="I216" s="141">
        <v>65</v>
      </c>
      <c r="J216" s="224">
        <v>43647</v>
      </c>
      <c r="K216" s="192" t="str">
        <f>IF(L216="","","～")</f>
        <v>～</v>
      </c>
      <c r="L216" s="193">
        <v>43708</v>
      </c>
      <c r="M216" s="194">
        <f t="shared" si="98"/>
        <v>300000</v>
      </c>
      <c r="N216" s="195"/>
      <c r="O216" s="231">
        <v>300000</v>
      </c>
      <c r="P216" s="197"/>
      <c r="Q216" s="198"/>
      <c r="R216" s="198"/>
      <c r="S216" s="425">
        <v>300000</v>
      </c>
      <c r="T216" s="226" t="s">
        <v>6598</v>
      </c>
      <c r="U216" s="394"/>
      <c r="V216" s="200"/>
      <c r="W216" s="201">
        <f t="shared" si="99"/>
        <v>300000</v>
      </c>
      <c r="X216" s="202">
        <f>SUM(Y216:AC216)+AD216</f>
        <v>300000</v>
      </c>
      <c r="Y216" s="203"/>
      <c r="Z216" s="204"/>
      <c r="AA216" s="204"/>
      <c r="AB216" s="204"/>
      <c r="AC216" s="205"/>
      <c r="AD216" s="206">
        <f>+O216</f>
        <v>300000</v>
      </c>
      <c r="AE216" s="397">
        <f t="shared" si="100"/>
        <v>300000</v>
      </c>
      <c r="AF216" s="197">
        <v>516000</v>
      </c>
      <c r="AG216" s="208">
        <v>330000</v>
      </c>
      <c r="AH216" s="398"/>
      <c r="AI216" s="399"/>
      <c r="AJ216" s="211"/>
      <c r="AK216" s="203"/>
      <c r="AL216" s="197"/>
      <c r="AM216" s="212"/>
      <c r="AN216" s="227" t="s">
        <v>6610</v>
      </c>
      <c r="AO216" s="30" t="str">
        <f t="shared" si="79"/>
        <v>2171</v>
      </c>
      <c r="AP216" s="214">
        <v>21</v>
      </c>
      <c r="AQ216" s="215" t="s">
        <v>6873</v>
      </c>
      <c r="AR216" s="216" t="str">
        <f t="shared" si="80"/>
        <v>2171</v>
      </c>
      <c r="AS216" s="4" t="s">
        <v>6482</v>
      </c>
      <c r="AT216" s="24" t="s">
        <v>6483</v>
      </c>
      <c r="AU216" s="497">
        <f>AG216+X216-AD216</f>
        <v>330000</v>
      </c>
      <c r="AV216" s="217"/>
      <c r="AW216" s="218">
        <v>80000</v>
      </c>
      <c r="AX216" s="195"/>
      <c r="AY216" s="220">
        <f t="shared" si="101"/>
        <v>-516000</v>
      </c>
    </row>
    <row r="217" spans="1:51" ht="33" customHeight="1" outlineLevel="2">
      <c r="A217" s="221"/>
      <c r="B217" s="434" t="s">
        <v>6657</v>
      </c>
      <c r="C217" s="222">
        <v>71</v>
      </c>
      <c r="D217" s="4">
        <v>2172</v>
      </c>
      <c r="E217" s="292" t="s">
        <v>6658</v>
      </c>
      <c r="F217" s="188" t="s">
        <v>6874</v>
      </c>
      <c r="G217" s="189">
        <v>29</v>
      </c>
      <c r="H217" s="406" t="s">
        <v>6875</v>
      </c>
      <c r="I217" s="368">
        <v>66</v>
      </c>
      <c r="J217" s="224">
        <v>43586</v>
      </c>
      <c r="K217" s="192" t="str">
        <f>IF(L217="","","～")</f>
        <v>～</v>
      </c>
      <c r="L217" s="193">
        <v>43646</v>
      </c>
      <c r="M217" s="194">
        <f t="shared" si="98"/>
        <v>150000</v>
      </c>
      <c r="N217" s="195"/>
      <c r="O217" s="231">
        <v>150000</v>
      </c>
      <c r="P217" s="197"/>
      <c r="Q217" s="198"/>
      <c r="R217" s="198"/>
      <c r="S217" s="425">
        <v>150000</v>
      </c>
      <c r="T217" s="226" t="s">
        <v>6598</v>
      </c>
      <c r="U217" s="394"/>
      <c r="V217" s="200"/>
      <c r="W217" s="201">
        <f t="shared" si="99"/>
        <v>150000</v>
      </c>
      <c r="X217" s="202">
        <f>SUM(Y217:AC217)+AD217</f>
        <v>150000</v>
      </c>
      <c r="Y217" s="203"/>
      <c r="Z217" s="204"/>
      <c r="AA217" s="204"/>
      <c r="AB217" s="204"/>
      <c r="AC217" s="205"/>
      <c r="AD217" s="206">
        <f>+O217</f>
        <v>150000</v>
      </c>
      <c r="AE217" s="397">
        <f t="shared" si="100"/>
        <v>150000</v>
      </c>
      <c r="AF217" s="197">
        <v>470000</v>
      </c>
      <c r="AG217" s="208">
        <v>0</v>
      </c>
      <c r="AH217" s="398"/>
      <c r="AI217" s="399"/>
      <c r="AJ217" s="211"/>
      <c r="AK217" s="203"/>
      <c r="AL217" s="197"/>
      <c r="AM217" s="212"/>
      <c r="AN217" s="227" t="s">
        <v>6610</v>
      </c>
      <c r="AO217" s="30" t="str">
        <f t="shared" si="79"/>
        <v>2172</v>
      </c>
      <c r="AP217" s="214">
        <v>21</v>
      </c>
      <c r="AQ217" s="215" t="s">
        <v>6876</v>
      </c>
      <c r="AR217" s="216" t="str">
        <f t="shared" si="80"/>
        <v>2172</v>
      </c>
      <c r="AS217" s="4" t="s">
        <v>6481</v>
      </c>
      <c r="AT217" s="24" t="s">
        <v>6485</v>
      </c>
      <c r="AU217" s="497">
        <f>AG217+X217-AD217</f>
        <v>0</v>
      </c>
      <c r="AV217" s="217"/>
      <c r="AW217" s="218">
        <v>80000</v>
      </c>
      <c r="AX217" s="195"/>
      <c r="AY217" s="220">
        <f t="shared" si="101"/>
        <v>-470000</v>
      </c>
    </row>
    <row r="218" spans="1:51" s="243" customFormat="1" ht="28.5" customHeight="1" outlineLevel="2">
      <c r="A218" s="229"/>
      <c r="B218" s="282"/>
      <c r="C218" s="250" t="s">
        <v>6696</v>
      </c>
      <c r="D218" s="230" t="s">
        <v>6337</v>
      </c>
      <c r="E218" s="251"/>
      <c r="F218" s="188" t="s">
        <v>6874</v>
      </c>
      <c r="G218" s="253"/>
      <c r="H218" s="283"/>
      <c r="I218" s="141"/>
      <c r="J218" s="256"/>
      <c r="K218" s="257"/>
      <c r="L218" s="258"/>
      <c r="M218" s="194">
        <f t="shared" si="98"/>
        <v>0</v>
      </c>
      <c r="N218" s="247"/>
      <c r="O218" s="260"/>
      <c r="P218" s="234"/>
      <c r="Q218" s="261"/>
      <c r="R218" s="234"/>
      <c r="S218" s="150">
        <v>0</v>
      </c>
      <c r="T218" s="284"/>
      <c r="U218" s="264"/>
      <c r="V218" s="264"/>
      <c r="W218" s="244">
        <f t="shared" si="99"/>
        <v>0</v>
      </c>
      <c r="X218" s="266"/>
      <c r="Y218" s="238"/>
      <c r="Z218" s="267"/>
      <c r="AA218" s="267"/>
      <c r="AB218" s="267"/>
      <c r="AC218" s="268"/>
      <c r="AD218" s="269"/>
      <c r="AE218" s="233">
        <f t="shared" si="100"/>
        <v>0</v>
      </c>
      <c r="AF218" s="234">
        <v>850000</v>
      </c>
      <c r="AG218" s="270">
        <v>0</v>
      </c>
      <c r="AH218" s="235"/>
      <c r="AI218" s="236"/>
      <c r="AJ218" s="237">
        <v>0</v>
      </c>
      <c r="AK218" s="238"/>
      <c r="AL218" s="239"/>
      <c r="AM218" s="240" t="s">
        <v>6613</v>
      </c>
      <c r="AN218" s="405"/>
      <c r="AO218" s="241">
        <f t="shared" si="79"/>
      </c>
      <c r="AP218" s="272"/>
      <c r="AQ218" s="273"/>
      <c r="AR218" s="242">
        <f t="shared" si="80"/>
      </c>
      <c r="AS218" s="230" t="s">
        <v>6337</v>
      </c>
      <c r="AT218" s="243" t="s">
        <v>6337</v>
      </c>
      <c r="AU218" s="244"/>
      <c r="AV218" s="245"/>
      <c r="AW218" s="246"/>
      <c r="AX218" s="247"/>
      <c r="AY218" s="248">
        <f t="shared" si="101"/>
        <v>-850000</v>
      </c>
    </row>
    <row r="219" spans="1:51" s="243" customFormat="1" ht="28.5" customHeight="1" outlineLevel="2">
      <c r="A219" s="229"/>
      <c r="B219" s="282"/>
      <c r="C219" s="250" t="s">
        <v>6696</v>
      </c>
      <c r="D219" s="230" t="s">
        <v>6337</v>
      </c>
      <c r="E219" s="251"/>
      <c r="F219" s="188" t="s">
        <v>6874</v>
      </c>
      <c r="G219" s="253"/>
      <c r="H219" s="283"/>
      <c r="I219" s="141"/>
      <c r="J219" s="256"/>
      <c r="K219" s="257"/>
      <c r="L219" s="258"/>
      <c r="M219" s="194">
        <f t="shared" si="98"/>
        <v>0</v>
      </c>
      <c r="N219" s="247"/>
      <c r="O219" s="260"/>
      <c r="P219" s="234"/>
      <c r="Q219" s="261"/>
      <c r="R219" s="234"/>
      <c r="S219" s="150">
        <v>0</v>
      </c>
      <c r="T219" s="284"/>
      <c r="U219" s="264"/>
      <c r="V219" s="264"/>
      <c r="W219" s="244">
        <f t="shared" si="99"/>
        <v>0</v>
      </c>
      <c r="X219" s="266"/>
      <c r="Y219" s="238"/>
      <c r="Z219" s="267"/>
      <c r="AA219" s="267"/>
      <c r="AB219" s="267"/>
      <c r="AC219" s="268"/>
      <c r="AD219" s="269"/>
      <c r="AE219" s="233">
        <f t="shared" si="100"/>
        <v>0</v>
      </c>
      <c r="AF219" s="234">
        <v>850000</v>
      </c>
      <c r="AG219" s="270">
        <v>0</v>
      </c>
      <c r="AH219" s="235"/>
      <c r="AI219" s="236"/>
      <c r="AJ219" s="237">
        <v>0</v>
      </c>
      <c r="AK219" s="238"/>
      <c r="AL219" s="239"/>
      <c r="AM219" s="240" t="s">
        <v>6613</v>
      </c>
      <c r="AN219" s="405"/>
      <c r="AO219" s="241">
        <f t="shared" si="79"/>
      </c>
      <c r="AP219" s="272"/>
      <c r="AQ219" s="273"/>
      <c r="AR219" s="242">
        <f t="shared" si="80"/>
      </c>
      <c r="AS219" s="230" t="s">
        <v>6337</v>
      </c>
      <c r="AT219" s="243" t="s">
        <v>6337</v>
      </c>
      <c r="AU219" s="244"/>
      <c r="AV219" s="245"/>
      <c r="AW219" s="246"/>
      <c r="AX219" s="247"/>
      <c r="AY219" s="248">
        <f t="shared" si="101"/>
        <v>-850000</v>
      </c>
    </row>
    <row r="220" spans="1:51" ht="28.5" customHeight="1" outlineLevel="2" thickBot="1">
      <c r="A220" s="221"/>
      <c r="B220" s="290" t="s">
        <v>6584</v>
      </c>
      <c r="C220" s="222">
        <v>42</v>
      </c>
      <c r="D220" s="4">
        <v>1737</v>
      </c>
      <c r="E220" s="187" t="s">
        <v>6617</v>
      </c>
      <c r="F220" s="188" t="s">
        <v>6874</v>
      </c>
      <c r="G220" s="189"/>
      <c r="H220" s="190" t="s">
        <v>6877</v>
      </c>
      <c r="I220" s="141"/>
      <c r="J220" s="224"/>
      <c r="K220" s="192">
        <f>IF(L220="","","～")</f>
      </c>
      <c r="L220" s="193"/>
      <c r="M220" s="194">
        <f t="shared" si="98"/>
        <v>50000</v>
      </c>
      <c r="N220" s="195">
        <v>50000</v>
      </c>
      <c r="O220" s="196"/>
      <c r="P220" s="197"/>
      <c r="Q220" s="198"/>
      <c r="R220" s="197"/>
      <c r="S220" s="150"/>
      <c r="T220" s="199">
        <v>43200</v>
      </c>
      <c r="U220" s="200"/>
      <c r="V220" s="200"/>
      <c r="W220" s="201">
        <f t="shared" si="99"/>
        <v>50000</v>
      </c>
      <c r="X220" s="202">
        <f>SUM(Y220:AC220)</f>
        <v>0</v>
      </c>
      <c r="Y220" s="203"/>
      <c r="Z220" s="204"/>
      <c r="AA220" s="204"/>
      <c r="AB220" s="204"/>
      <c r="AC220" s="205"/>
      <c r="AD220" s="206"/>
      <c r="AE220" s="207">
        <f t="shared" si="100"/>
        <v>0</v>
      </c>
      <c r="AF220" s="197">
        <v>600000</v>
      </c>
      <c r="AG220" s="208">
        <v>500000</v>
      </c>
      <c r="AH220" s="209">
        <v>500000</v>
      </c>
      <c r="AI220" s="210"/>
      <c r="AJ220" s="211">
        <v>435000</v>
      </c>
      <c r="AK220" s="203"/>
      <c r="AL220" s="197"/>
      <c r="AM220" s="212"/>
      <c r="AN220" s="213"/>
      <c r="AO220" s="30" t="str">
        <f t="shared" si="79"/>
        <v>1737</v>
      </c>
      <c r="AP220" s="214">
        <v>17</v>
      </c>
      <c r="AQ220" s="215" t="s">
        <v>6760</v>
      </c>
      <c r="AR220" s="216" t="str">
        <f t="shared" si="80"/>
        <v>1737</v>
      </c>
      <c r="AS220" s="4" t="s">
        <v>6486</v>
      </c>
      <c r="AT220" s="24" t="s">
        <v>6442</v>
      </c>
      <c r="AU220" s="201">
        <f>AG220+X220</f>
        <v>500000</v>
      </c>
      <c r="AV220" s="217"/>
      <c r="AW220" s="218"/>
      <c r="AX220" s="219"/>
      <c r="AY220" s="220">
        <f t="shared" si="101"/>
        <v>-100000</v>
      </c>
    </row>
    <row r="221" spans="1:51" ht="24" customHeight="1" outlineLevel="1" thickBot="1">
      <c r="A221" s="321"/>
      <c r="B221" s="322"/>
      <c r="C221" s="323">
        <v>42</v>
      </c>
      <c r="D221" s="4" t="s">
        <v>6337</v>
      </c>
      <c r="E221" s="324"/>
      <c r="F221" s="325" t="s">
        <v>6848</v>
      </c>
      <c r="G221" s="326"/>
      <c r="H221" s="410"/>
      <c r="I221" s="328"/>
      <c r="J221" s="329"/>
      <c r="K221" s="330"/>
      <c r="L221" s="331"/>
      <c r="M221" s="332">
        <f>SUBTOTAL(9,M215:M220)</f>
        <v>500000</v>
      </c>
      <c r="N221" s="333">
        <f>SUBTOTAL(9,N215:N220)</f>
        <v>50000</v>
      </c>
      <c r="O221" s="334">
        <f>SUBTOTAL(9,O215:O220)</f>
        <v>450000</v>
      </c>
      <c r="P221" s="335"/>
      <c r="Q221" s="336"/>
      <c r="R221" s="335"/>
      <c r="S221" s="337">
        <f>SUBTOTAL(9,S215:S220)</f>
        <v>600000</v>
      </c>
      <c r="T221" s="338"/>
      <c r="U221" s="339"/>
      <c r="V221" s="339"/>
      <c r="W221" s="413">
        <f aca="true" t="shared" si="102" ref="W221:AF221">SUBTOTAL(9,W215:W220)</f>
        <v>500000</v>
      </c>
      <c r="X221" s="341">
        <f t="shared" si="102"/>
        <v>450000</v>
      </c>
      <c r="Y221" s="342">
        <f t="shared" si="102"/>
        <v>0</v>
      </c>
      <c r="Z221" s="343">
        <f t="shared" si="102"/>
        <v>0</v>
      </c>
      <c r="AA221" s="343">
        <f t="shared" si="102"/>
        <v>0</v>
      </c>
      <c r="AB221" s="343">
        <f t="shared" si="102"/>
        <v>0</v>
      </c>
      <c r="AC221" s="344">
        <f t="shared" si="102"/>
        <v>0</v>
      </c>
      <c r="AD221" s="345">
        <f t="shared" si="102"/>
        <v>450000</v>
      </c>
      <c r="AE221" s="346">
        <f t="shared" si="102"/>
        <v>450000</v>
      </c>
      <c r="AF221" s="335">
        <f t="shared" si="102"/>
        <v>3802000</v>
      </c>
      <c r="AG221" s="347">
        <v>500000</v>
      </c>
      <c r="AH221" s="348">
        <v>500000</v>
      </c>
      <c r="AI221" s="349">
        <v>0</v>
      </c>
      <c r="AJ221" s="350">
        <f>SUBTOTAL(9,AJ215:AJ220)</f>
        <v>435000</v>
      </c>
      <c r="AK221" s="351">
        <f>SUBTOTAL(9,AK215:AK220)</f>
        <v>0</v>
      </c>
      <c r="AL221" s="335">
        <f>SUBTOTAL(9,AL215:AL220)</f>
        <v>0</v>
      </c>
      <c r="AM221" s="352"/>
      <c r="AN221" s="427"/>
      <c r="AO221" s="30">
        <f t="shared" si="79"/>
      </c>
      <c r="AP221" s="354"/>
      <c r="AQ221" s="355"/>
      <c r="AR221" s="216">
        <f t="shared" si="80"/>
      </c>
      <c r="AS221" s="4" t="s">
        <v>6337</v>
      </c>
      <c r="AT221" s="24" t="s">
        <v>6337</v>
      </c>
      <c r="AU221" s="413">
        <f>SUBTOTAL(9,AU215:AU220)</f>
        <v>830000</v>
      </c>
      <c r="AV221" s="357"/>
      <c r="AW221" s="358">
        <f>SUBTOTAL(9,AW215:AW220)</f>
        <v>240000</v>
      </c>
      <c r="AX221" s="359"/>
      <c r="AY221" s="360">
        <f>SUM(AY215:AY220)</f>
        <v>-3302000</v>
      </c>
    </row>
    <row r="222" spans="1:51" ht="33" customHeight="1" outlineLevel="2">
      <c r="A222" s="361"/>
      <c r="B222" s="429" t="s">
        <v>6657</v>
      </c>
      <c r="C222" s="363">
        <v>71</v>
      </c>
      <c r="D222" s="4">
        <v>2173</v>
      </c>
      <c r="E222" s="364" t="s">
        <v>6376</v>
      </c>
      <c r="F222" s="365" t="s">
        <v>6870</v>
      </c>
      <c r="G222" s="366">
        <v>24</v>
      </c>
      <c r="H222" s="414" t="s">
        <v>6878</v>
      </c>
      <c r="I222" s="368">
        <v>67</v>
      </c>
      <c r="J222" s="224">
        <v>43344</v>
      </c>
      <c r="K222" s="192" t="str">
        <f aca="true" t="shared" si="103" ref="K222:K236">IF(L222="","","～")</f>
        <v>～</v>
      </c>
      <c r="L222" s="193">
        <v>43799</v>
      </c>
      <c r="M222" s="194">
        <f aca="true" t="shared" si="104" ref="M222:M247">N222+O222</f>
        <v>450000</v>
      </c>
      <c r="N222" s="369"/>
      <c r="O222" s="418">
        <v>450000</v>
      </c>
      <c r="P222" s="371"/>
      <c r="Q222" s="372"/>
      <c r="R222" s="372"/>
      <c r="S222" s="425">
        <v>450000</v>
      </c>
      <c r="T222" s="419" t="s">
        <v>6598</v>
      </c>
      <c r="U222" s="567"/>
      <c r="V222" s="374"/>
      <c r="W222" s="375">
        <f aca="true" t="shared" si="105" ref="W222:W247">M222+X222-AD222</f>
        <v>450000</v>
      </c>
      <c r="X222" s="376">
        <f>SUM(Y222:AC222)+AD222</f>
        <v>450000</v>
      </c>
      <c r="Y222" s="377"/>
      <c r="Z222" s="378"/>
      <c r="AA222" s="378"/>
      <c r="AB222" s="378"/>
      <c r="AC222" s="379"/>
      <c r="AD222" s="420">
        <f aca="true" t="shared" si="106" ref="AD222:AD247">+O222</f>
        <v>450000</v>
      </c>
      <c r="AE222" s="568">
        <f>SUM(Y222:AD222)</f>
        <v>450000</v>
      </c>
      <c r="AF222" s="371">
        <v>278000</v>
      </c>
      <c r="AG222" s="381">
        <v>0</v>
      </c>
      <c r="AH222" s="569"/>
      <c r="AI222" s="570">
        <v>100000</v>
      </c>
      <c r="AJ222" s="384"/>
      <c r="AK222" s="377"/>
      <c r="AL222" s="371"/>
      <c r="AM222" s="421"/>
      <c r="AN222" s="227"/>
      <c r="AO222" s="30" t="str">
        <f t="shared" si="79"/>
        <v>2173</v>
      </c>
      <c r="AP222" s="387">
        <v>21</v>
      </c>
      <c r="AQ222" s="388" t="s">
        <v>6879</v>
      </c>
      <c r="AR222" s="216" t="str">
        <f t="shared" si="80"/>
        <v>2173</v>
      </c>
      <c r="AS222" s="4" t="s">
        <v>6483</v>
      </c>
      <c r="AT222" s="24" t="s">
        <v>6482</v>
      </c>
      <c r="AU222" s="497">
        <f>AG222+X222-AD222</f>
        <v>0</v>
      </c>
      <c r="AV222" s="217"/>
      <c r="AW222" s="218">
        <v>240000</v>
      </c>
      <c r="AX222" s="195"/>
      <c r="AY222" s="220">
        <f aca="true" t="shared" si="107" ref="AY222:AY247">AH222-AF222</f>
        <v>-278000</v>
      </c>
    </row>
    <row r="223" spans="1:51" ht="33" customHeight="1" outlineLevel="2">
      <c r="A223" s="221"/>
      <c r="B223" s="434" t="s">
        <v>6657</v>
      </c>
      <c r="C223" s="222">
        <v>71</v>
      </c>
      <c r="D223" s="4" t="s">
        <v>6337</v>
      </c>
      <c r="E223" s="187" t="s">
        <v>6658</v>
      </c>
      <c r="F223" s="188" t="s">
        <v>6870</v>
      </c>
      <c r="G223" s="189">
        <v>15</v>
      </c>
      <c r="H223" s="190" t="s">
        <v>6880</v>
      </c>
      <c r="I223" s="141"/>
      <c r="J223" s="224">
        <v>43586</v>
      </c>
      <c r="K223" s="192" t="str">
        <f t="shared" si="103"/>
        <v>～</v>
      </c>
      <c r="L223" s="193">
        <v>43616</v>
      </c>
      <c r="M223" s="194">
        <f t="shared" si="104"/>
        <v>0</v>
      </c>
      <c r="N223" s="195"/>
      <c r="O223" s="196"/>
      <c r="P223" s="197"/>
      <c r="Q223" s="198"/>
      <c r="R223" s="198"/>
      <c r="S223" s="425">
        <v>100000</v>
      </c>
      <c r="T223" s="403"/>
      <c r="U223" s="394"/>
      <c r="V223" s="200"/>
      <c r="W223" s="201">
        <f t="shared" si="105"/>
        <v>0</v>
      </c>
      <c r="X223" s="202">
        <f>SUM(Y223:AC223)</f>
        <v>0</v>
      </c>
      <c r="Y223" s="203"/>
      <c r="Z223" s="204"/>
      <c r="AA223" s="204"/>
      <c r="AB223" s="204"/>
      <c r="AC223" s="205"/>
      <c r="AD223" s="206">
        <f t="shared" si="106"/>
        <v>0</v>
      </c>
      <c r="AE223" s="397">
        <f>SUM(Y223:AD223)</f>
        <v>0</v>
      </c>
      <c r="AF223" s="197">
        <v>516000</v>
      </c>
      <c r="AG223" s="208">
        <v>0</v>
      </c>
      <c r="AH223" s="398"/>
      <c r="AI223" s="399"/>
      <c r="AJ223" s="211"/>
      <c r="AK223" s="203"/>
      <c r="AL223" s="197"/>
      <c r="AM223" s="212"/>
      <c r="AN223" s="227"/>
      <c r="AO223" s="30">
        <f t="shared" si="79"/>
      </c>
      <c r="AP223" s="214"/>
      <c r="AQ223" s="215"/>
      <c r="AR223" s="216">
        <f t="shared" si="80"/>
      </c>
      <c r="AS223" s="4" t="s">
        <v>6337</v>
      </c>
      <c r="AT223" s="24" t="s">
        <v>6481</v>
      </c>
      <c r="AU223" s="497">
        <f>AG223+X223-AD223</f>
        <v>0</v>
      </c>
      <c r="AV223" s="217"/>
      <c r="AW223" s="218">
        <v>80000</v>
      </c>
      <c r="AX223" s="195"/>
      <c r="AY223" s="220">
        <f t="shared" si="107"/>
        <v>-516000</v>
      </c>
    </row>
    <row r="224" spans="1:51" ht="33" customHeight="1" outlineLevel="2">
      <c r="A224" s="221"/>
      <c r="B224" s="434" t="s">
        <v>6657</v>
      </c>
      <c r="C224" s="222">
        <v>71</v>
      </c>
      <c r="D224" s="4" t="s">
        <v>6337</v>
      </c>
      <c r="E224" s="292" t="s">
        <v>6658</v>
      </c>
      <c r="F224" s="188" t="s">
        <v>6870</v>
      </c>
      <c r="G224" s="571">
        <v>16</v>
      </c>
      <c r="H224" s="280" t="s">
        <v>6881</v>
      </c>
      <c r="I224" s="141"/>
      <c r="J224" s="224">
        <v>43647</v>
      </c>
      <c r="K224" s="192" t="str">
        <f t="shared" si="103"/>
        <v>～</v>
      </c>
      <c r="L224" s="193">
        <v>43677</v>
      </c>
      <c r="M224" s="194">
        <f t="shared" si="104"/>
        <v>0</v>
      </c>
      <c r="N224" s="195"/>
      <c r="O224" s="196"/>
      <c r="P224" s="197"/>
      <c r="Q224" s="198"/>
      <c r="R224" s="198"/>
      <c r="S224" s="425">
        <v>150000</v>
      </c>
      <c r="T224" s="226"/>
      <c r="U224" s="572"/>
      <c r="V224" s="200"/>
      <c r="W224" s="201">
        <f t="shared" si="105"/>
        <v>0</v>
      </c>
      <c r="X224" s="202">
        <f>SUM(Y224:AC224)+AD224</f>
        <v>0</v>
      </c>
      <c r="Y224" s="203"/>
      <c r="Z224" s="204"/>
      <c r="AA224" s="204"/>
      <c r="AB224" s="204"/>
      <c r="AC224" s="205"/>
      <c r="AD224" s="206">
        <f t="shared" si="106"/>
        <v>0</v>
      </c>
      <c r="AE224" s="397">
        <f>SUM(Y224:AD224)</f>
        <v>0</v>
      </c>
      <c r="AF224" s="197">
        <v>305000</v>
      </c>
      <c r="AG224" s="208">
        <v>170000</v>
      </c>
      <c r="AH224" s="398"/>
      <c r="AI224" s="399"/>
      <c r="AJ224" s="211"/>
      <c r="AK224" s="203"/>
      <c r="AL224" s="197"/>
      <c r="AM224" s="212"/>
      <c r="AN224" s="227" t="s">
        <v>6610</v>
      </c>
      <c r="AO224" s="30">
        <f t="shared" si="79"/>
      </c>
      <c r="AP224" s="214"/>
      <c r="AQ224" s="215"/>
      <c r="AR224" s="216">
        <f t="shared" si="80"/>
      </c>
      <c r="AS224" s="4" t="s">
        <v>6337</v>
      </c>
      <c r="AT224" s="24" t="s">
        <v>6488</v>
      </c>
      <c r="AU224" s="497">
        <f>AG224+X224-AD224</f>
        <v>170000</v>
      </c>
      <c r="AV224" s="217"/>
      <c r="AW224" s="218">
        <v>20000</v>
      </c>
      <c r="AX224" s="195"/>
      <c r="AY224" s="220">
        <f t="shared" si="107"/>
        <v>-305000</v>
      </c>
    </row>
    <row r="225" spans="1:51" ht="33" customHeight="1" outlineLevel="2">
      <c r="A225" s="221"/>
      <c r="B225" s="434" t="s">
        <v>6657</v>
      </c>
      <c r="C225" s="222">
        <v>71</v>
      </c>
      <c r="D225" s="4" t="s">
        <v>6337</v>
      </c>
      <c r="E225" s="292" t="s">
        <v>6658</v>
      </c>
      <c r="F225" s="188" t="s">
        <v>6870</v>
      </c>
      <c r="G225" s="571">
        <v>10</v>
      </c>
      <c r="H225" s="280" t="s">
        <v>6882</v>
      </c>
      <c r="I225" s="141"/>
      <c r="J225" s="224">
        <v>43647</v>
      </c>
      <c r="K225" s="192" t="str">
        <f t="shared" si="103"/>
        <v>～</v>
      </c>
      <c r="L225" s="193">
        <v>43708</v>
      </c>
      <c r="M225" s="194">
        <f t="shared" si="104"/>
        <v>0</v>
      </c>
      <c r="N225" s="195"/>
      <c r="O225" s="196"/>
      <c r="P225" s="197"/>
      <c r="Q225" s="198"/>
      <c r="R225" s="198"/>
      <c r="S225" s="425">
        <v>100000</v>
      </c>
      <c r="T225" s="403"/>
      <c r="U225" s="572"/>
      <c r="V225" s="200"/>
      <c r="W225" s="201">
        <f t="shared" si="105"/>
        <v>0</v>
      </c>
      <c r="X225" s="202">
        <f>SUM(Y225:AC225)</f>
        <v>0</v>
      </c>
      <c r="Y225" s="203"/>
      <c r="Z225" s="204"/>
      <c r="AA225" s="204"/>
      <c r="AB225" s="204"/>
      <c r="AC225" s="205"/>
      <c r="AD225" s="206">
        <f t="shared" si="106"/>
        <v>0</v>
      </c>
      <c r="AE225" s="397">
        <f>SUM(Y225:AD225)</f>
        <v>0</v>
      </c>
      <c r="AF225" s="197">
        <v>305000</v>
      </c>
      <c r="AG225" s="208">
        <v>0</v>
      </c>
      <c r="AH225" s="398"/>
      <c r="AI225" s="399"/>
      <c r="AJ225" s="211"/>
      <c r="AK225" s="203"/>
      <c r="AL225" s="197"/>
      <c r="AM225" s="212"/>
      <c r="AN225" s="227"/>
      <c r="AO225" s="30">
        <f t="shared" si="79"/>
      </c>
      <c r="AP225" s="214"/>
      <c r="AQ225" s="215"/>
      <c r="AR225" s="216">
        <f t="shared" si="80"/>
      </c>
      <c r="AS225" s="4" t="s">
        <v>6337</v>
      </c>
      <c r="AT225" s="24" t="s">
        <v>6488</v>
      </c>
      <c r="AU225" s="497">
        <f>AG225+X225-AD225</f>
        <v>0</v>
      </c>
      <c r="AV225" s="217"/>
      <c r="AW225" s="218">
        <v>20000</v>
      </c>
      <c r="AX225" s="195"/>
      <c r="AY225" s="220">
        <f t="shared" si="107"/>
        <v>-305000</v>
      </c>
    </row>
    <row r="226" spans="1:51" s="243" customFormat="1" ht="29.25" customHeight="1" outlineLevel="2">
      <c r="A226" s="229"/>
      <c r="B226" s="282" t="s">
        <v>6657</v>
      </c>
      <c r="C226" s="250">
        <v>71</v>
      </c>
      <c r="D226" s="230" t="s">
        <v>6337</v>
      </c>
      <c r="E226" s="251" t="s">
        <v>6721</v>
      </c>
      <c r="F226" s="252" t="s">
        <v>6870</v>
      </c>
      <c r="G226" s="573"/>
      <c r="H226" s="574" t="s">
        <v>6883</v>
      </c>
      <c r="I226" s="368"/>
      <c r="J226" s="256"/>
      <c r="K226" s="257">
        <f t="shared" si="103"/>
      </c>
      <c r="L226" s="520"/>
      <c r="M226" s="259">
        <f t="shared" si="104"/>
        <v>0</v>
      </c>
      <c r="N226" s="247"/>
      <c r="O226" s="260"/>
      <c r="P226" s="234"/>
      <c r="Q226" s="261"/>
      <c r="R226" s="261"/>
      <c r="S226" s="262"/>
      <c r="T226" s="502"/>
      <c r="U226" s="575"/>
      <c r="V226" s="264"/>
      <c r="W226" s="265">
        <f t="shared" si="105"/>
        <v>0</v>
      </c>
      <c r="X226" s="266">
        <f>SUM(Y226:AC226)+AD226</f>
        <v>0</v>
      </c>
      <c r="Y226" s="238"/>
      <c r="Z226" s="267"/>
      <c r="AA226" s="267"/>
      <c r="AB226" s="267"/>
      <c r="AC226" s="268"/>
      <c r="AD226" s="269">
        <f t="shared" si="106"/>
        <v>0</v>
      </c>
      <c r="AE226" s="233"/>
      <c r="AF226" s="234">
        <v>881000</v>
      </c>
      <c r="AG226" s="270">
        <v>0</v>
      </c>
      <c r="AH226" s="235"/>
      <c r="AI226" s="236"/>
      <c r="AJ226" s="237"/>
      <c r="AK226" s="238"/>
      <c r="AL226" s="234"/>
      <c r="AM226" s="240"/>
      <c r="AN226" s="405" t="s">
        <v>6692</v>
      </c>
      <c r="AO226" s="241">
        <f t="shared" si="79"/>
      </c>
      <c r="AP226" s="272"/>
      <c r="AQ226" s="273"/>
      <c r="AR226" s="242">
        <f t="shared" si="80"/>
      </c>
      <c r="AS226" s="230" t="s">
        <v>6337</v>
      </c>
      <c r="AT226" s="243" t="s">
        <v>6489</v>
      </c>
      <c r="AU226" s="265">
        <f>AG226+X226-AD226</f>
        <v>0</v>
      </c>
      <c r="AV226" s="245"/>
      <c r="AW226" s="246"/>
      <c r="AX226" s="247"/>
      <c r="AY226" s="248">
        <f t="shared" si="107"/>
        <v>-881000</v>
      </c>
    </row>
    <row r="227" spans="1:51" s="243" customFormat="1" ht="29.25" customHeight="1" outlineLevel="2">
      <c r="A227" s="229"/>
      <c r="B227" s="282" t="s">
        <v>6657</v>
      </c>
      <c r="C227" s="250">
        <v>71</v>
      </c>
      <c r="D227" s="230" t="s">
        <v>6337</v>
      </c>
      <c r="E227" s="576" t="s">
        <v>6721</v>
      </c>
      <c r="F227" s="252" t="s">
        <v>6870</v>
      </c>
      <c r="G227" s="253"/>
      <c r="H227" s="438" t="s">
        <v>6884</v>
      </c>
      <c r="I227" s="141"/>
      <c r="J227" s="256"/>
      <c r="K227" s="257">
        <f t="shared" si="103"/>
      </c>
      <c r="L227" s="258"/>
      <c r="M227" s="259">
        <f t="shared" si="104"/>
        <v>0</v>
      </c>
      <c r="N227" s="247"/>
      <c r="O227" s="260"/>
      <c r="P227" s="234"/>
      <c r="Q227" s="261"/>
      <c r="R227" s="234"/>
      <c r="S227" s="262"/>
      <c r="T227" s="502"/>
      <c r="U227" s="423"/>
      <c r="V227" s="264"/>
      <c r="W227" s="265">
        <f t="shared" si="105"/>
        <v>0</v>
      </c>
      <c r="X227" s="493">
        <f>AH227+AI227+SUM(Y227:AD227)</f>
        <v>0</v>
      </c>
      <c r="Y227" s="238"/>
      <c r="Z227" s="267"/>
      <c r="AA227" s="267"/>
      <c r="AB227" s="267"/>
      <c r="AC227" s="268"/>
      <c r="AD227" s="269">
        <f t="shared" si="106"/>
        <v>0</v>
      </c>
      <c r="AE227" s="233">
        <f aca="true" t="shared" si="108" ref="AE227:AE247">SUM(Y227:AD227)</f>
        <v>0</v>
      </c>
      <c r="AF227" s="234">
        <v>820000</v>
      </c>
      <c r="AG227" s="270">
        <v>0</v>
      </c>
      <c r="AH227" s="235"/>
      <c r="AI227" s="236"/>
      <c r="AJ227" s="237"/>
      <c r="AK227" s="238">
        <v>100000</v>
      </c>
      <c r="AL227" s="234"/>
      <c r="AM227" s="240"/>
      <c r="AN227" s="405" t="s">
        <v>6692</v>
      </c>
      <c r="AO227" s="241">
        <f t="shared" si="79"/>
      </c>
      <c r="AP227" s="272"/>
      <c r="AQ227" s="273"/>
      <c r="AR227" s="242">
        <f t="shared" si="80"/>
      </c>
      <c r="AS227" s="230" t="s">
        <v>6337</v>
      </c>
      <c r="AT227" s="243" t="s">
        <v>6337</v>
      </c>
      <c r="AU227" s="265"/>
      <c r="AV227" s="245"/>
      <c r="AW227" s="246"/>
      <c r="AX227" s="247"/>
      <c r="AY227" s="248">
        <f t="shared" si="107"/>
        <v>-820000</v>
      </c>
    </row>
    <row r="228" spans="1:51" s="243" customFormat="1" ht="29.25" customHeight="1" outlineLevel="2">
      <c r="A228" s="229"/>
      <c r="B228" s="282" t="s">
        <v>6657</v>
      </c>
      <c r="C228" s="250">
        <v>71</v>
      </c>
      <c r="D228" s="230" t="s">
        <v>6337</v>
      </c>
      <c r="E228" s="576" t="s">
        <v>6721</v>
      </c>
      <c r="F228" s="252" t="s">
        <v>6870</v>
      </c>
      <c r="G228" s="253"/>
      <c r="H228" s="438" t="s">
        <v>6885</v>
      </c>
      <c r="I228" s="141"/>
      <c r="J228" s="256"/>
      <c r="K228" s="257">
        <f t="shared" si="103"/>
      </c>
      <c r="L228" s="258"/>
      <c r="M228" s="259">
        <f t="shared" si="104"/>
        <v>0</v>
      </c>
      <c r="N228" s="247"/>
      <c r="O228" s="260"/>
      <c r="P228" s="234"/>
      <c r="Q228" s="261"/>
      <c r="R228" s="234"/>
      <c r="S228" s="262"/>
      <c r="T228" s="502"/>
      <c r="U228" s="423"/>
      <c r="V228" s="264"/>
      <c r="W228" s="265">
        <f t="shared" si="105"/>
        <v>0</v>
      </c>
      <c r="X228" s="493">
        <f>AF228+AI228+SUM(Y228:AD228)</f>
        <v>0</v>
      </c>
      <c r="Y228" s="238"/>
      <c r="Z228" s="267"/>
      <c r="AA228" s="267"/>
      <c r="AB228" s="267"/>
      <c r="AC228" s="268"/>
      <c r="AD228" s="269">
        <f t="shared" si="106"/>
        <v>0</v>
      </c>
      <c r="AE228" s="233">
        <f t="shared" si="108"/>
        <v>0</v>
      </c>
      <c r="AF228" s="234"/>
      <c r="AG228" s="270">
        <v>0</v>
      </c>
      <c r="AH228" s="235"/>
      <c r="AI228" s="236"/>
      <c r="AJ228" s="237"/>
      <c r="AK228" s="238">
        <v>100000</v>
      </c>
      <c r="AL228" s="234"/>
      <c r="AM228" s="240"/>
      <c r="AN228" s="405" t="s">
        <v>6692</v>
      </c>
      <c r="AO228" s="241">
        <f t="shared" si="79"/>
      </c>
      <c r="AP228" s="272"/>
      <c r="AQ228" s="273"/>
      <c r="AR228" s="242">
        <f t="shared" si="80"/>
      </c>
      <c r="AS228" s="230" t="s">
        <v>6337</v>
      </c>
      <c r="AT228" s="243" t="s">
        <v>6337</v>
      </c>
      <c r="AU228" s="265"/>
      <c r="AV228" s="245"/>
      <c r="AW228" s="246"/>
      <c r="AX228" s="247"/>
      <c r="AY228" s="248">
        <f t="shared" si="107"/>
        <v>0</v>
      </c>
    </row>
    <row r="229" spans="1:51" s="243" customFormat="1" ht="29.25" customHeight="1" outlineLevel="2">
      <c r="A229" s="229"/>
      <c r="B229" s="282" t="s">
        <v>6657</v>
      </c>
      <c r="C229" s="250">
        <v>71</v>
      </c>
      <c r="D229" s="230" t="s">
        <v>6337</v>
      </c>
      <c r="E229" s="576" t="s">
        <v>6721</v>
      </c>
      <c r="F229" s="252" t="s">
        <v>6870</v>
      </c>
      <c r="G229" s="253"/>
      <c r="H229" s="438" t="s">
        <v>6886</v>
      </c>
      <c r="I229" s="141"/>
      <c r="J229" s="256"/>
      <c r="K229" s="257">
        <f t="shared" si="103"/>
      </c>
      <c r="L229" s="258"/>
      <c r="M229" s="259">
        <f t="shared" si="104"/>
        <v>0</v>
      </c>
      <c r="N229" s="247"/>
      <c r="O229" s="260"/>
      <c r="P229" s="234"/>
      <c r="Q229" s="261"/>
      <c r="R229" s="234"/>
      <c r="S229" s="262"/>
      <c r="T229" s="502"/>
      <c r="U229" s="423"/>
      <c r="V229" s="264"/>
      <c r="W229" s="265">
        <f t="shared" si="105"/>
        <v>0</v>
      </c>
      <c r="X229" s="493">
        <f>AF229+AI229+SUM(Y229:AD229)</f>
        <v>0</v>
      </c>
      <c r="Y229" s="238"/>
      <c r="Z229" s="267"/>
      <c r="AA229" s="267"/>
      <c r="AB229" s="267"/>
      <c r="AC229" s="268"/>
      <c r="AD229" s="269">
        <f t="shared" si="106"/>
        <v>0</v>
      </c>
      <c r="AE229" s="233">
        <f t="shared" si="108"/>
        <v>0</v>
      </c>
      <c r="AF229" s="234"/>
      <c r="AG229" s="270">
        <v>0</v>
      </c>
      <c r="AH229" s="235"/>
      <c r="AI229" s="236"/>
      <c r="AJ229" s="237"/>
      <c r="AK229" s="238">
        <v>100000</v>
      </c>
      <c r="AL229" s="234"/>
      <c r="AM229" s="240"/>
      <c r="AN229" s="405" t="s">
        <v>6692</v>
      </c>
      <c r="AO229" s="241">
        <f aca="true" t="shared" si="109" ref="AO229:AO248">AP229&amp;AQ229</f>
      </c>
      <c r="AP229" s="272"/>
      <c r="AQ229" s="273"/>
      <c r="AR229" s="242">
        <f aca="true" t="shared" si="110" ref="AR229:AR248">AP229&amp;AQ229</f>
      </c>
      <c r="AS229" s="230" t="s">
        <v>6337</v>
      </c>
      <c r="AT229" s="243" t="s">
        <v>6337</v>
      </c>
      <c r="AU229" s="265"/>
      <c r="AV229" s="245"/>
      <c r="AW229" s="246"/>
      <c r="AX229" s="247"/>
      <c r="AY229" s="248">
        <f t="shared" si="107"/>
        <v>0</v>
      </c>
    </row>
    <row r="230" spans="1:51" s="243" customFormat="1" ht="29.25" customHeight="1" outlineLevel="2">
      <c r="A230" s="229"/>
      <c r="B230" s="282" t="s">
        <v>6657</v>
      </c>
      <c r="C230" s="250">
        <v>71</v>
      </c>
      <c r="D230" s="230" t="s">
        <v>6337</v>
      </c>
      <c r="E230" s="576" t="s">
        <v>6721</v>
      </c>
      <c r="F230" s="252" t="s">
        <v>6870</v>
      </c>
      <c r="G230" s="253"/>
      <c r="H230" s="438" t="s">
        <v>6887</v>
      </c>
      <c r="I230" s="141"/>
      <c r="J230" s="256"/>
      <c r="K230" s="257">
        <f t="shared" si="103"/>
      </c>
      <c r="L230" s="258"/>
      <c r="M230" s="259">
        <f t="shared" si="104"/>
        <v>0</v>
      </c>
      <c r="N230" s="247"/>
      <c r="O230" s="260"/>
      <c r="P230" s="234"/>
      <c r="Q230" s="261"/>
      <c r="R230" s="234"/>
      <c r="S230" s="262"/>
      <c r="T230" s="502"/>
      <c r="U230" s="423"/>
      <c r="V230" s="264"/>
      <c r="W230" s="265">
        <f t="shared" si="105"/>
        <v>0</v>
      </c>
      <c r="X230" s="493">
        <f>AF230+AI230+SUM(Y230:AD230)</f>
        <v>0</v>
      </c>
      <c r="Y230" s="238"/>
      <c r="Z230" s="267"/>
      <c r="AA230" s="267"/>
      <c r="AB230" s="267"/>
      <c r="AC230" s="268"/>
      <c r="AD230" s="269">
        <f t="shared" si="106"/>
        <v>0</v>
      </c>
      <c r="AE230" s="233">
        <f t="shared" si="108"/>
        <v>0</v>
      </c>
      <c r="AF230" s="234"/>
      <c r="AG230" s="270">
        <v>0</v>
      </c>
      <c r="AH230" s="235"/>
      <c r="AI230" s="236"/>
      <c r="AJ230" s="237"/>
      <c r="AK230" s="238">
        <v>100000</v>
      </c>
      <c r="AL230" s="234"/>
      <c r="AM230" s="240"/>
      <c r="AN230" s="405" t="s">
        <v>6692</v>
      </c>
      <c r="AO230" s="241">
        <f t="shared" si="109"/>
      </c>
      <c r="AP230" s="272"/>
      <c r="AQ230" s="273"/>
      <c r="AR230" s="242">
        <f t="shared" si="110"/>
      </c>
      <c r="AS230" s="230" t="s">
        <v>6337</v>
      </c>
      <c r="AT230" s="243" t="s">
        <v>6337</v>
      </c>
      <c r="AU230" s="265"/>
      <c r="AV230" s="245"/>
      <c r="AW230" s="246"/>
      <c r="AX230" s="247"/>
      <c r="AY230" s="248">
        <f t="shared" si="107"/>
        <v>0</v>
      </c>
    </row>
    <row r="231" spans="1:51" ht="29.25" customHeight="1" outlineLevel="2">
      <c r="A231" s="221"/>
      <c r="B231" s="434" t="s">
        <v>6657</v>
      </c>
      <c r="C231" s="222">
        <v>71</v>
      </c>
      <c r="D231" s="4">
        <v>2371</v>
      </c>
      <c r="E231" s="577" t="s">
        <v>6677</v>
      </c>
      <c r="F231" s="188" t="s">
        <v>6870</v>
      </c>
      <c r="G231" s="578" t="s">
        <v>6888</v>
      </c>
      <c r="H231" s="579" t="s">
        <v>6889</v>
      </c>
      <c r="I231" s="368">
        <v>68</v>
      </c>
      <c r="J231" s="224">
        <v>42826</v>
      </c>
      <c r="K231" s="192" t="str">
        <f t="shared" si="103"/>
        <v>～</v>
      </c>
      <c r="L231" s="193">
        <v>43828</v>
      </c>
      <c r="M231" s="194">
        <f t="shared" si="104"/>
        <v>300000</v>
      </c>
      <c r="N231" s="195"/>
      <c r="O231" s="231">
        <v>300000</v>
      </c>
      <c r="P231" s="197"/>
      <c r="Q231" s="198"/>
      <c r="R231" s="198"/>
      <c r="S231" s="425">
        <v>300000</v>
      </c>
      <c r="T231" s="226" t="s">
        <v>6598</v>
      </c>
      <c r="U231" s="572"/>
      <c r="V231" s="200"/>
      <c r="W231" s="201">
        <f t="shared" si="105"/>
        <v>300000</v>
      </c>
      <c r="X231" s="202">
        <f>SUM(Y231:AC231)+AD231</f>
        <v>300000</v>
      </c>
      <c r="Y231" s="203"/>
      <c r="Z231" s="204"/>
      <c r="AA231" s="204"/>
      <c r="AB231" s="204"/>
      <c r="AC231" s="205"/>
      <c r="AD231" s="206">
        <f t="shared" si="106"/>
        <v>300000</v>
      </c>
      <c r="AE231" s="397">
        <f t="shared" si="108"/>
        <v>300000</v>
      </c>
      <c r="AF231" s="197">
        <f aca="true" t="shared" si="111" ref="AF231:AF238">580000+351000</f>
        <v>931000</v>
      </c>
      <c r="AG231" s="208">
        <v>200000</v>
      </c>
      <c r="AH231" s="398"/>
      <c r="AI231" s="399"/>
      <c r="AJ231" s="211"/>
      <c r="AK231" s="203"/>
      <c r="AL231" s="197"/>
      <c r="AM231" s="212"/>
      <c r="AN231" s="227" t="s">
        <v>6610</v>
      </c>
      <c r="AO231" s="30" t="str">
        <f t="shared" si="109"/>
        <v>2371</v>
      </c>
      <c r="AP231" s="214">
        <v>23</v>
      </c>
      <c r="AQ231" s="215" t="s">
        <v>6873</v>
      </c>
      <c r="AR231" s="216" t="str">
        <f t="shared" si="110"/>
        <v>2371</v>
      </c>
      <c r="AS231" s="4" t="s">
        <v>6490</v>
      </c>
      <c r="AT231" s="24" t="s">
        <v>6490</v>
      </c>
      <c r="AU231" s="497">
        <f aca="true" t="shared" si="112" ref="AU231:AU239">AG231+X231-AD231</f>
        <v>200000</v>
      </c>
      <c r="AV231" s="217"/>
      <c r="AW231" s="218">
        <v>231000</v>
      </c>
      <c r="AX231" s="195"/>
      <c r="AY231" s="220">
        <f t="shared" si="107"/>
        <v>-931000</v>
      </c>
    </row>
    <row r="232" spans="1:51" ht="29.25" customHeight="1" outlineLevel="2">
      <c r="A232" s="221"/>
      <c r="B232" s="434" t="s">
        <v>6657</v>
      </c>
      <c r="C232" s="222">
        <v>71</v>
      </c>
      <c r="D232" s="4">
        <v>2372</v>
      </c>
      <c r="E232" s="187" t="s">
        <v>6677</v>
      </c>
      <c r="F232" s="188" t="s">
        <v>6870</v>
      </c>
      <c r="G232" s="578" t="s">
        <v>6702</v>
      </c>
      <c r="H232" s="223" t="s">
        <v>6890</v>
      </c>
      <c r="I232" s="141">
        <v>69</v>
      </c>
      <c r="J232" s="224">
        <v>42826</v>
      </c>
      <c r="K232" s="192" t="str">
        <f t="shared" si="103"/>
        <v>～</v>
      </c>
      <c r="L232" s="193">
        <v>43496</v>
      </c>
      <c r="M232" s="194">
        <f t="shared" si="104"/>
        <v>300000</v>
      </c>
      <c r="N232" s="195"/>
      <c r="O232" s="231">
        <v>300000</v>
      </c>
      <c r="P232" s="197"/>
      <c r="Q232" s="198"/>
      <c r="R232" s="198"/>
      <c r="S232" s="425">
        <v>300000</v>
      </c>
      <c r="T232" s="226" t="s">
        <v>6598</v>
      </c>
      <c r="U232" s="572"/>
      <c r="V232" s="200"/>
      <c r="W232" s="201">
        <f t="shared" si="105"/>
        <v>300000</v>
      </c>
      <c r="X232" s="202">
        <f>SUM(Y232:AC232)+AD232</f>
        <v>300000</v>
      </c>
      <c r="Y232" s="203"/>
      <c r="Z232" s="204"/>
      <c r="AA232" s="204"/>
      <c r="AB232" s="204"/>
      <c r="AC232" s="205"/>
      <c r="AD232" s="206">
        <f t="shared" si="106"/>
        <v>300000</v>
      </c>
      <c r="AE232" s="397">
        <f t="shared" si="108"/>
        <v>300000</v>
      </c>
      <c r="AF232" s="197">
        <f t="shared" si="111"/>
        <v>931000</v>
      </c>
      <c r="AG232" s="208">
        <v>0</v>
      </c>
      <c r="AH232" s="398"/>
      <c r="AI232" s="399"/>
      <c r="AJ232" s="211"/>
      <c r="AK232" s="203"/>
      <c r="AL232" s="197"/>
      <c r="AM232" s="212"/>
      <c r="AN232" s="227" t="s">
        <v>6610</v>
      </c>
      <c r="AO232" s="30" t="str">
        <f t="shared" si="109"/>
        <v>2372</v>
      </c>
      <c r="AP232" s="214">
        <v>23</v>
      </c>
      <c r="AQ232" s="215" t="s">
        <v>6484</v>
      </c>
      <c r="AR232" s="216" t="str">
        <f t="shared" si="110"/>
        <v>2372</v>
      </c>
      <c r="AS232" s="4" t="s">
        <v>6491</v>
      </c>
      <c r="AT232" s="24" t="s">
        <v>6491</v>
      </c>
      <c r="AU232" s="497">
        <f t="shared" si="112"/>
        <v>0</v>
      </c>
      <c r="AV232" s="217"/>
      <c r="AW232" s="218">
        <v>231000</v>
      </c>
      <c r="AX232" s="195"/>
      <c r="AY232" s="220">
        <f t="shared" si="107"/>
        <v>-931000</v>
      </c>
    </row>
    <row r="233" spans="1:51" ht="29.25" customHeight="1" outlineLevel="2">
      <c r="A233" s="221"/>
      <c r="B233" s="434" t="s">
        <v>6657</v>
      </c>
      <c r="C233" s="222">
        <v>71</v>
      </c>
      <c r="D233" s="4">
        <v>2373</v>
      </c>
      <c r="E233" s="577" t="s">
        <v>6677</v>
      </c>
      <c r="F233" s="188" t="s">
        <v>6870</v>
      </c>
      <c r="G233" s="578" t="s">
        <v>6891</v>
      </c>
      <c r="H233" s="579" t="s">
        <v>6892</v>
      </c>
      <c r="I233" s="368">
        <v>70</v>
      </c>
      <c r="J233" s="224">
        <v>42826</v>
      </c>
      <c r="K233" s="192" t="str">
        <f t="shared" si="103"/>
        <v>～</v>
      </c>
      <c r="L233" s="193">
        <v>43496</v>
      </c>
      <c r="M233" s="194">
        <f t="shared" si="104"/>
        <v>300000</v>
      </c>
      <c r="N233" s="195"/>
      <c r="O233" s="231">
        <v>300000</v>
      </c>
      <c r="P233" s="197"/>
      <c r="Q233" s="198"/>
      <c r="R233" s="198"/>
      <c r="S233" s="425">
        <v>300000</v>
      </c>
      <c r="T233" s="226" t="s">
        <v>6598</v>
      </c>
      <c r="U233" s="572"/>
      <c r="V233" s="200"/>
      <c r="W233" s="201">
        <f t="shared" si="105"/>
        <v>300000</v>
      </c>
      <c r="X233" s="202">
        <f>SUM(Y233:AC233)+AD233</f>
        <v>300000</v>
      </c>
      <c r="Y233" s="203"/>
      <c r="Z233" s="204"/>
      <c r="AA233" s="204"/>
      <c r="AB233" s="204"/>
      <c r="AC233" s="205"/>
      <c r="AD233" s="206">
        <f t="shared" si="106"/>
        <v>300000</v>
      </c>
      <c r="AE233" s="397">
        <f t="shared" si="108"/>
        <v>300000</v>
      </c>
      <c r="AF233" s="197">
        <f t="shared" si="111"/>
        <v>931000</v>
      </c>
      <c r="AG233" s="208">
        <v>0</v>
      </c>
      <c r="AH233" s="398"/>
      <c r="AI233" s="399"/>
      <c r="AJ233" s="211"/>
      <c r="AK233" s="203"/>
      <c r="AL233" s="197"/>
      <c r="AM233" s="212"/>
      <c r="AN233" s="227" t="s">
        <v>6610</v>
      </c>
      <c r="AO233" s="30" t="str">
        <f t="shared" si="109"/>
        <v>2373</v>
      </c>
      <c r="AP233" s="214">
        <v>23</v>
      </c>
      <c r="AQ233" s="215" t="s">
        <v>6487</v>
      </c>
      <c r="AR233" s="216" t="str">
        <f t="shared" si="110"/>
        <v>2373</v>
      </c>
      <c r="AS233" s="4" t="s">
        <v>6492</v>
      </c>
      <c r="AT233" s="24" t="s">
        <v>6492</v>
      </c>
      <c r="AU233" s="497">
        <f t="shared" si="112"/>
        <v>0</v>
      </c>
      <c r="AV233" s="217"/>
      <c r="AW233" s="218">
        <v>231000</v>
      </c>
      <c r="AX233" s="195"/>
      <c r="AY233" s="220">
        <f t="shared" si="107"/>
        <v>-931000</v>
      </c>
    </row>
    <row r="234" spans="1:51" ht="29.25" customHeight="1" outlineLevel="2">
      <c r="A234" s="221"/>
      <c r="B234" s="434" t="s">
        <v>6657</v>
      </c>
      <c r="C234" s="222">
        <v>71</v>
      </c>
      <c r="D234" s="4" t="s">
        <v>6337</v>
      </c>
      <c r="E234" s="187" t="s">
        <v>6677</v>
      </c>
      <c r="F234" s="188" t="s">
        <v>6870</v>
      </c>
      <c r="G234" s="578"/>
      <c r="H234" s="190" t="s">
        <v>6893</v>
      </c>
      <c r="I234" s="141"/>
      <c r="J234" s="224"/>
      <c r="K234" s="192">
        <f t="shared" si="103"/>
      </c>
      <c r="L234" s="193"/>
      <c r="M234" s="194">
        <f t="shared" si="104"/>
        <v>0</v>
      </c>
      <c r="N234" s="195"/>
      <c r="O234" s="196"/>
      <c r="P234" s="197"/>
      <c r="Q234" s="198"/>
      <c r="R234" s="198"/>
      <c r="S234" s="425"/>
      <c r="T234" s="403"/>
      <c r="U234" s="572"/>
      <c r="V234" s="200"/>
      <c r="W234" s="201">
        <f t="shared" si="105"/>
        <v>0</v>
      </c>
      <c r="X234" s="202">
        <f>SUM(Y234:AC234)</f>
        <v>0</v>
      </c>
      <c r="Y234" s="203"/>
      <c r="Z234" s="204"/>
      <c r="AA234" s="204"/>
      <c r="AB234" s="204"/>
      <c r="AC234" s="205"/>
      <c r="AD234" s="206">
        <f t="shared" si="106"/>
        <v>0</v>
      </c>
      <c r="AE234" s="397">
        <f t="shared" si="108"/>
        <v>0</v>
      </c>
      <c r="AF234" s="197">
        <f t="shared" si="111"/>
        <v>931000</v>
      </c>
      <c r="AG234" s="208">
        <v>0</v>
      </c>
      <c r="AH234" s="398"/>
      <c r="AI234" s="399"/>
      <c r="AJ234" s="211"/>
      <c r="AK234" s="203"/>
      <c r="AL234" s="197"/>
      <c r="AM234" s="212"/>
      <c r="AN234" s="213"/>
      <c r="AO234" s="30">
        <f t="shared" si="109"/>
      </c>
      <c r="AP234" s="214"/>
      <c r="AQ234" s="215"/>
      <c r="AR234" s="216">
        <f t="shared" si="110"/>
      </c>
      <c r="AS234" s="4" t="s">
        <v>6337</v>
      </c>
      <c r="AT234" s="24" t="s">
        <v>6493</v>
      </c>
      <c r="AU234" s="497">
        <f t="shared" si="112"/>
        <v>0</v>
      </c>
      <c r="AV234" s="217"/>
      <c r="AW234" s="218">
        <v>231000</v>
      </c>
      <c r="AX234" s="195"/>
      <c r="AY234" s="220">
        <f t="shared" si="107"/>
        <v>-931000</v>
      </c>
    </row>
    <row r="235" spans="1:51" ht="29.25" customHeight="1" outlineLevel="2">
      <c r="A235" s="221"/>
      <c r="B235" s="434" t="s">
        <v>6657</v>
      </c>
      <c r="C235" s="222">
        <v>71</v>
      </c>
      <c r="D235" s="216" t="s">
        <v>6337</v>
      </c>
      <c r="E235" s="577" t="s">
        <v>6677</v>
      </c>
      <c r="F235" s="188" t="s">
        <v>6870</v>
      </c>
      <c r="G235" s="580"/>
      <c r="H235" s="581" t="s">
        <v>6894</v>
      </c>
      <c r="I235" s="141"/>
      <c r="J235" s="224">
        <v>42826</v>
      </c>
      <c r="K235" s="192" t="str">
        <f t="shared" si="103"/>
        <v>～</v>
      </c>
      <c r="L235" s="193">
        <v>43496</v>
      </c>
      <c r="M235" s="194">
        <f t="shared" si="104"/>
        <v>0</v>
      </c>
      <c r="N235" s="195"/>
      <c r="O235" s="196"/>
      <c r="P235" s="197"/>
      <c r="Q235" s="198"/>
      <c r="R235" s="198"/>
      <c r="S235" s="425">
        <v>200000</v>
      </c>
      <c r="T235" s="226"/>
      <c r="U235" s="572"/>
      <c r="V235" s="200"/>
      <c r="W235" s="201">
        <f t="shared" si="105"/>
        <v>0</v>
      </c>
      <c r="X235" s="202">
        <f>SUM(Y235:AC235)+AD235</f>
        <v>0</v>
      </c>
      <c r="Y235" s="203"/>
      <c r="Z235" s="204"/>
      <c r="AA235" s="204"/>
      <c r="AB235" s="204"/>
      <c r="AC235" s="205"/>
      <c r="AD235" s="206">
        <f t="shared" si="106"/>
        <v>0</v>
      </c>
      <c r="AE235" s="397">
        <f>SUM(Y235:AD235)</f>
        <v>0</v>
      </c>
      <c r="AF235" s="197">
        <f t="shared" si="111"/>
        <v>931000</v>
      </c>
      <c r="AG235" s="208">
        <v>300000</v>
      </c>
      <c r="AH235" s="398"/>
      <c r="AI235" s="399"/>
      <c r="AJ235" s="211"/>
      <c r="AK235" s="203"/>
      <c r="AL235" s="197"/>
      <c r="AM235" s="212"/>
      <c r="AN235" s="227"/>
      <c r="AO235" s="30">
        <f t="shared" si="109"/>
      </c>
      <c r="AP235" s="214"/>
      <c r="AQ235" s="215"/>
      <c r="AR235" s="216">
        <f t="shared" si="110"/>
      </c>
      <c r="AS235" s="216" t="s">
        <v>6337</v>
      </c>
      <c r="AT235" s="24" t="s">
        <v>6494</v>
      </c>
      <c r="AU235" s="497">
        <f t="shared" si="112"/>
        <v>300000</v>
      </c>
      <c r="AV235" s="217"/>
      <c r="AW235" s="218">
        <v>231000</v>
      </c>
      <c r="AX235" s="195"/>
      <c r="AY235" s="220">
        <f t="shared" si="107"/>
        <v>-931000</v>
      </c>
    </row>
    <row r="236" spans="1:51" ht="29.25" customHeight="1" outlineLevel="2">
      <c r="A236" s="221"/>
      <c r="B236" s="434" t="s">
        <v>6657</v>
      </c>
      <c r="C236" s="222">
        <v>71</v>
      </c>
      <c r="D236" s="216" t="s">
        <v>6337</v>
      </c>
      <c r="E236" s="577" t="s">
        <v>6677</v>
      </c>
      <c r="F236" s="188" t="s">
        <v>6870</v>
      </c>
      <c r="G236" s="580"/>
      <c r="H236" s="581" t="s">
        <v>6895</v>
      </c>
      <c r="I236" s="141"/>
      <c r="J236" s="224">
        <v>42826</v>
      </c>
      <c r="K236" s="192" t="str">
        <f t="shared" si="103"/>
        <v>～</v>
      </c>
      <c r="L236" s="193">
        <v>43190</v>
      </c>
      <c r="M236" s="194">
        <f t="shared" si="104"/>
        <v>0</v>
      </c>
      <c r="N236" s="195"/>
      <c r="O236" s="196"/>
      <c r="P236" s="197"/>
      <c r="Q236" s="198"/>
      <c r="R236" s="198"/>
      <c r="S236" s="425">
        <v>250000</v>
      </c>
      <c r="T236" s="226"/>
      <c r="U236" s="572"/>
      <c r="V236" s="200"/>
      <c r="W236" s="201">
        <f t="shared" si="105"/>
        <v>0</v>
      </c>
      <c r="X236" s="202">
        <f>SUM(Y236:AC236)+AD236</f>
        <v>0</v>
      </c>
      <c r="Y236" s="203"/>
      <c r="Z236" s="204"/>
      <c r="AA236" s="204"/>
      <c r="AB236" s="204"/>
      <c r="AC236" s="205"/>
      <c r="AD236" s="206">
        <f t="shared" si="106"/>
        <v>0</v>
      </c>
      <c r="AE236" s="397">
        <f t="shared" si="108"/>
        <v>0</v>
      </c>
      <c r="AF236" s="197">
        <f t="shared" si="111"/>
        <v>931000</v>
      </c>
      <c r="AG236" s="208">
        <v>300000</v>
      </c>
      <c r="AH236" s="398"/>
      <c r="AI236" s="399"/>
      <c r="AJ236" s="211"/>
      <c r="AK236" s="203"/>
      <c r="AL236" s="197"/>
      <c r="AM236" s="212"/>
      <c r="AN236" s="227"/>
      <c r="AO236" s="30">
        <f t="shared" si="109"/>
      </c>
      <c r="AP236" s="214"/>
      <c r="AQ236" s="215"/>
      <c r="AR236" s="216">
        <f t="shared" si="110"/>
      </c>
      <c r="AS236" s="216" t="s">
        <v>6337</v>
      </c>
      <c r="AT236" s="24" t="s">
        <v>6494</v>
      </c>
      <c r="AU236" s="497">
        <f t="shared" si="112"/>
        <v>300000</v>
      </c>
      <c r="AV236" s="217"/>
      <c r="AW236" s="218">
        <v>231000</v>
      </c>
      <c r="AX236" s="195"/>
      <c r="AY236" s="220">
        <f t="shared" si="107"/>
        <v>-931000</v>
      </c>
    </row>
    <row r="237" spans="1:51" ht="29.25" customHeight="1" outlineLevel="2">
      <c r="A237" s="221"/>
      <c r="B237" s="434" t="s">
        <v>6657</v>
      </c>
      <c r="C237" s="222">
        <v>71</v>
      </c>
      <c r="D237" s="4">
        <v>2374</v>
      </c>
      <c r="E237" s="187" t="s">
        <v>6677</v>
      </c>
      <c r="F237" s="188" t="s">
        <v>6870</v>
      </c>
      <c r="G237" s="189">
        <v>16</v>
      </c>
      <c r="H237" s="223" t="s">
        <v>6896</v>
      </c>
      <c r="I237" s="141">
        <v>71</v>
      </c>
      <c r="J237" s="224">
        <v>42826</v>
      </c>
      <c r="K237" s="192" t="str">
        <f>IF(L237="","","～")</f>
        <v>～</v>
      </c>
      <c r="L237" s="193">
        <v>43828</v>
      </c>
      <c r="M237" s="194">
        <f>N237+O237</f>
        <v>200000</v>
      </c>
      <c r="N237" s="195"/>
      <c r="O237" s="231">
        <v>200000</v>
      </c>
      <c r="P237" s="197"/>
      <c r="Q237" s="198"/>
      <c r="R237" s="197"/>
      <c r="S237" s="425">
        <v>200000</v>
      </c>
      <c r="T237" s="226" t="s">
        <v>6598</v>
      </c>
      <c r="U237" s="563"/>
      <c r="V237" s="200"/>
      <c r="W237" s="201">
        <f>M237+X237-AD237</f>
        <v>200000</v>
      </c>
      <c r="X237" s="202">
        <f>SUM(Y237:AC237)+AD237</f>
        <v>200000</v>
      </c>
      <c r="Y237" s="203"/>
      <c r="Z237" s="204"/>
      <c r="AA237" s="204"/>
      <c r="AB237" s="204"/>
      <c r="AC237" s="205"/>
      <c r="AD237" s="206">
        <f>+O237</f>
        <v>200000</v>
      </c>
      <c r="AE237" s="397">
        <f>SUM(Y237:AD237)</f>
        <v>200000</v>
      </c>
      <c r="AF237" s="197">
        <v>1359500</v>
      </c>
      <c r="AG237" s="208">
        <v>500000</v>
      </c>
      <c r="AH237" s="398"/>
      <c r="AI237" s="399">
        <v>1050000</v>
      </c>
      <c r="AJ237" s="211"/>
      <c r="AK237" s="203"/>
      <c r="AL237" s="197"/>
      <c r="AM237" s="212"/>
      <c r="AN237" s="227" t="s">
        <v>6610</v>
      </c>
      <c r="AO237" s="30" t="str">
        <f t="shared" si="109"/>
        <v>2374</v>
      </c>
      <c r="AP237" s="214">
        <v>23</v>
      </c>
      <c r="AQ237" s="215" t="s">
        <v>6897</v>
      </c>
      <c r="AR237" s="216" t="str">
        <f t="shared" si="110"/>
        <v>2374</v>
      </c>
      <c r="AS237" s="4" t="s">
        <v>6493</v>
      </c>
      <c r="AT237" s="24" t="s">
        <v>6495</v>
      </c>
      <c r="AU237" s="497">
        <f>AG237+X237-AD237</f>
        <v>500000</v>
      </c>
      <c r="AV237" s="217"/>
      <c r="AW237" s="218">
        <f>10000*9+1000*9</f>
        <v>99000</v>
      </c>
      <c r="AX237" s="195"/>
      <c r="AY237" s="220">
        <f>AH237-AF237</f>
        <v>-1359500</v>
      </c>
    </row>
    <row r="238" spans="1:51" s="243" customFormat="1" ht="29.25" customHeight="1" outlineLevel="2">
      <c r="A238" s="229"/>
      <c r="B238" s="282" t="s">
        <v>6657</v>
      </c>
      <c r="C238" s="250">
        <v>71</v>
      </c>
      <c r="D238" s="242" t="s">
        <v>6337</v>
      </c>
      <c r="E238" s="576" t="s">
        <v>6677</v>
      </c>
      <c r="F238" s="252" t="s">
        <v>6870</v>
      </c>
      <c r="G238" s="582"/>
      <c r="H238" s="574" t="s">
        <v>6898</v>
      </c>
      <c r="I238" s="583"/>
      <c r="J238" s="256"/>
      <c r="K238" s="257"/>
      <c r="L238" s="258"/>
      <c r="M238" s="259">
        <f t="shared" si="104"/>
        <v>0</v>
      </c>
      <c r="N238" s="247"/>
      <c r="O238" s="260"/>
      <c r="P238" s="234"/>
      <c r="Q238" s="261"/>
      <c r="R238" s="261"/>
      <c r="S238" s="262"/>
      <c r="T238" s="584"/>
      <c r="U238" s="575"/>
      <c r="V238" s="264"/>
      <c r="W238" s="265">
        <f t="shared" si="105"/>
        <v>0</v>
      </c>
      <c r="X238" s="266">
        <f>SUM(Y238:AC238)+AD238</f>
        <v>0</v>
      </c>
      <c r="Y238" s="238"/>
      <c r="Z238" s="267"/>
      <c r="AA238" s="267"/>
      <c r="AB238" s="267"/>
      <c r="AC238" s="268"/>
      <c r="AD238" s="269">
        <f t="shared" si="106"/>
        <v>0</v>
      </c>
      <c r="AE238" s="233">
        <f t="shared" si="108"/>
        <v>0</v>
      </c>
      <c r="AF238" s="234">
        <f t="shared" si="111"/>
        <v>931000</v>
      </c>
      <c r="AG238" s="270">
        <v>0</v>
      </c>
      <c r="AH238" s="235"/>
      <c r="AI238" s="236"/>
      <c r="AJ238" s="237"/>
      <c r="AK238" s="238"/>
      <c r="AL238" s="234"/>
      <c r="AM238" s="240"/>
      <c r="AN238" s="271"/>
      <c r="AO238" s="241">
        <f t="shared" si="109"/>
      </c>
      <c r="AP238" s="272"/>
      <c r="AQ238" s="273"/>
      <c r="AR238" s="242">
        <f t="shared" si="110"/>
      </c>
      <c r="AS238" s="242" t="s">
        <v>6337</v>
      </c>
      <c r="AT238" s="243" t="s">
        <v>6496</v>
      </c>
      <c r="AU238" s="265">
        <f t="shared" si="112"/>
        <v>0</v>
      </c>
      <c r="AV238" s="245"/>
      <c r="AW238" s="246">
        <v>231000</v>
      </c>
      <c r="AX238" s="247"/>
      <c r="AY238" s="248">
        <f t="shared" si="107"/>
        <v>-931000</v>
      </c>
    </row>
    <row r="239" spans="1:51" ht="29.25" customHeight="1" outlineLevel="2">
      <c r="A239" s="221"/>
      <c r="B239" s="434" t="s">
        <v>6657</v>
      </c>
      <c r="C239" s="222">
        <v>71</v>
      </c>
      <c r="D239" s="4">
        <v>2375</v>
      </c>
      <c r="E239" s="187" t="s">
        <v>6677</v>
      </c>
      <c r="F239" s="188" t="s">
        <v>6870</v>
      </c>
      <c r="G239" s="189">
        <v>10</v>
      </c>
      <c r="H239" s="223" t="s">
        <v>6899</v>
      </c>
      <c r="I239" s="141">
        <v>21</v>
      </c>
      <c r="J239" s="224">
        <v>42826</v>
      </c>
      <c r="K239" s="192" t="str">
        <f>IF(L239="","","～")</f>
        <v>～</v>
      </c>
      <c r="L239" s="193">
        <v>43190</v>
      </c>
      <c r="M239" s="194">
        <f t="shared" si="104"/>
        <v>500000</v>
      </c>
      <c r="N239" s="195"/>
      <c r="O239" s="231">
        <v>500000</v>
      </c>
      <c r="P239" s="197"/>
      <c r="Q239" s="198"/>
      <c r="R239" s="197"/>
      <c r="S239" s="425">
        <v>700000</v>
      </c>
      <c r="T239" s="226" t="s">
        <v>6598</v>
      </c>
      <c r="U239" s="563"/>
      <c r="V239" s="200"/>
      <c r="W239" s="201">
        <f t="shared" si="105"/>
        <v>500000</v>
      </c>
      <c r="X239" s="202">
        <f>SUM(Y239:AC239)+AD239</f>
        <v>500000</v>
      </c>
      <c r="Y239" s="203"/>
      <c r="Z239" s="204"/>
      <c r="AA239" s="204"/>
      <c r="AB239" s="204"/>
      <c r="AC239" s="205"/>
      <c r="AD239" s="206">
        <f t="shared" si="106"/>
        <v>500000</v>
      </c>
      <c r="AE239" s="397">
        <f>SUM(Y239:AD239)</f>
        <v>500000</v>
      </c>
      <c r="AF239" s="197">
        <v>1359500</v>
      </c>
      <c r="AG239" s="208">
        <v>500000</v>
      </c>
      <c r="AH239" s="398"/>
      <c r="AI239" s="399">
        <v>1050000</v>
      </c>
      <c r="AJ239" s="211"/>
      <c r="AK239" s="203"/>
      <c r="AL239" s="197"/>
      <c r="AM239" s="212"/>
      <c r="AN239" s="227" t="s">
        <v>6610</v>
      </c>
      <c r="AO239" s="30" t="str">
        <f t="shared" si="109"/>
        <v>2375</v>
      </c>
      <c r="AP239" s="214">
        <v>23</v>
      </c>
      <c r="AQ239" s="215" t="s">
        <v>6900</v>
      </c>
      <c r="AR239" s="216" t="str">
        <f t="shared" si="110"/>
        <v>2375</v>
      </c>
      <c r="AS239" s="4" t="s">
        <v>6494</v>
      </c>
      <c r="AT239" s="24" t="s">
        <v>6495</v>
      </c>
      <c r="AU239" s="497">
        <f t="shared" si="112"/>
        <v>500000</v>
      </c>
      <c r="AV239" s="217"/>
      <c r="AW239" s="218">
        <f>10000*9+1000*9</f>
        <v>99000</v>
      </c>
      <c r="AX239" s="195"/>
      <c r="AY239" s="220">
        <f t="shared" si="107"/>
        <v>-1359500</v>
      </c>
    </row>
    <row r="240" spans="1:51" s="243" customFormat="1" ht="29.25" customHeight="1" outlineLevel="2">
      <c r="A240" s="229"/>
      <c r="B240" s="282" t="s">
        <v>6657</v>
      </c>
      <c r="C240" s="250">
        <v>71</v>
      </c>
      <c r="D240" s="230" t="s">
        <v>6337</v>
      </c>
      <c r="E240" s="251" t="s">
        <v>6677</v>
      </c>
      <c r="F240" s="252" t="s">
        <v>6870</v>
      </c>
      <c r="G240" s="253"/>
      <c r="H240" s="283" t="s">
        <v>6901</v>
      </c>
      <c r="I240" s="255"/>
      <c r="J240" s="519"/>
      <c r="K240" s="257"/>
      <c r="L240" s="520"/>
      <c r="M240" s="259">
        <f t="shared" si="104"/>
        <v>0</v>
      </c>
      <c r="N240" s="247"/>
      <c r="O240" s="260"/>
      <c r="P240" s="234"/>
      <c r="Q240" s="261"/>
      <c r="R240" s="261"/>
      <c r="S240" s="262"/>
      <c r="T240" s="502"/>
      <c r="U240" s="423"/>
      <c r="V240" s="264"/>
      <c r="W240" s="265">
        <f t="shared" si="105"/>
        <v>0</v>
      </c>
      <c r="X240" s="493">
        <f>AH240+AI240</f>
        <v>0</v>
      </c>
      <c r="Y240" s="238"/>
      <c r="Z240" s="267"/>
      <c r="AA240" s="267"/>
      <c r="AB240" s="267"/>
      <c r="AC240" s="268"/>
      <c r="AD240" s="269">
        <f t="shared" si="106"/>
        <v>0</v>
      </c>
      <c r="AE240" s="233">
        <f t="shared" si="108"/>
        <v>0</v>
      </c>
      <c r="AF240" s="234">
        <v>393000</v>
      </c>
      <c r="AG240" s="270">
        <v>0</v>
      </c>
      <c r="AH240" s="235"/>
      <c r="AI240" s="236"/>
      <c r="AJ240" s="237"/>
      <c r="AK240" s="238"/>
      <c r="AL240" s="234"/>
      <c r="AM240" s="240"/>
      <c r="AN240" s="405"/>
      <c r="AO240" s="241">
        <f t="shared" si="109"/>
      </c>
      <c r="AP240" s="272"/>
      <c r="AQ240" s="273"/>
      <c r="AR240" s="242">
        <f t="shared" si="110"/>
      </c>
      <c r="AS240" s="230" t="s">
        <v>6337</v>
      </c>
      <c r="AT240" s="243" t="s">
        <v>6337</v>
      </c>
      <c r="AU240" s="265"/>
      <c r="AV240" s="245"/>
      <c r="AW240" s="246">
        <v>24000</v>
      </c>
      <c r="AX240" s="247"/>
      <c r="AY240" s="248">
        <f t="shared" si="107"/>
        <v>-393000</v>
      </c>
    </row>
    <row r="241" spans="1:51" s="243" customFormat="1" ht="29.25" customHeight="1" outlineLevel="2">
      <c r="A241" s="229"/>
      <c r="B241" s="282" t="s">
        <v>6657</v>
      </c>
      <c r="C241" s="250">
        <v>71</v>
      </c>
      <c r="D241" s="230" t="s">
        <v>6337</v>
      </c>
      <c r="E241" s="251" t="s">
        <v>6677</v>
      </c>
      <c r="F241" s="252" t="s">
        <v>6870</v>
      </c>
      <c r="G241" s="253"/>
      <c r="H241" s="283" t="s">
        <v>6902</v>
      </c>
      <c r="I241" s="255"/>
      <c r="J241" s="519"/>
      <c r="K241" s="257"/>
      <c r="L241" s="520"/>
      <c r="M241" s="259">
        <f t="shared" si="104"/>
        <v>0</v>
      </c>
      <c r="N241" s="247"/>
      <c r="O241" s="260"/>
      <c r="P241" s="234"/>
      <c r="Q241" s="261"/>
      <c r="R241" s="261"/>
      <c r="S241" s="262"/>
      <c r="T241" s="502"/>
      <c r="U241" s="423"/>
      <c r="V241" s="264"/>
      <c r="W241" s="265">
        <f t="shared" si="105"/>
        <v>0</v>
      </c>
      <c r="X241" s="493">
        <f>AH241+AI241</f>
        <v>0</v>
      </c>
      <c r="Y241" s="238"/>
      <c r="Z241" s="267"/>
      <c r="AA241" s="267"/>
      <c r="AB241" s="267"/>
      <c r="AC241" s="268"/>
      <c r="AD241" s="269">
        <f t="shared" si="106"/>
        <v>0</v>
      </c>
      <c r="AE241" s="233">
        <f t="shared" si="108"/>
        <v>0</v>
      </c>
      <c r="AF241" s="234">
        <v>2316000</v>
      </c>
      <c r="AG241" s="270">
        <v>0</v>
      </c>
      <c r="AH241" s="235"/>
      <c r="AI241" s="236"/>
      <c r="AJ241" s="237"/>
      <c r="AK241" s="238"/>
      <c r="AL241" s="234"/>
      <c r="AM241" s="240"/>
      <c r="AN241" s="405"/>
      <c r="AO241" s="241">
        <f t="shared" si="109"/>
      </c>
      <c r="AP241" s="272"/>
      <c r="AQ241" s="273"/>
      <c r="AR241" s="242">
        <f t="shared" si="110"/>
      </c>
      <c r="AS241" s="230" t="s">
        <v>6337</v>
      </c>
      <c r="AT241" s="243" t="s">
        <v>6337</v>
      </c>
      <c r="AU241" s="265"/>
      <c r="AV241" s="245"/>
      <c r="AW241" s="246">
        <v>48000</v>
      </c>
      <c r="AX241" s="247"/>
      <c r="AY241" s="248">
        <f t="shared" si="107"/>
        <v>-2316000</v>
      </c>
    </row>
    <row r="242" spans="1:51" s="243" customFormat="1" ht="29.25" customHeight="1" outlineLevel="2">
      <c r="A242" s="229"/>
      <c r="B242" s="282" t="s">
        <v>6657</v>
      </c>
      <c r="C242" s="250">
        <v>71</v>
      </c>
      <c r="D242" s="230" t="s">
        <v>6337</v>
      </c>
      <c r="E242" s="251" t="s">
        <v>6677</v>
      </c>
      <c r="F242" s="252" t="s">
        <v>6870</v>
      </c>
      <c r="G242" s="253"/>
      <c r="H242" s="283" t="s">
        <v>6903</v>
      </c>
      <c r="I242" s="255"/>
      <c r="J242" s="519"/>
      <c r="K242" s="257"/>
      <c r="L242" s="520"/>
      <c r="M242" s="259">
        <f t="shared" si="104"/>
        <v>0</v>
      </c>
      <c r="N242" s="247"/>
      <c r="O242" s="260"/>
      <c r="P242" s="234"/>
      <c r="Q242" s="261"/>
      <c r="R242" s="261"/>
      <c r="S242" s="262"/>
      <c r="T242" s="502"/>
      <c r="U242" s="423"/>
      <c r="V242" s="264"/>
      <c r="W242" s="265">
        <f t="shared" si="105"/>
        <v>0</v>
      </c>
      <c r="X242" s="493">
        <f>AH242+AI242</f>
        <v>0</v>
      </c>
      <c r="Y242" s="238"/>
      <c r="Z242" s="267"/>
      <c r="AA242" s="267"/>
      <c r="AB242" s="267"/>
      <c r="AC242" s="268"/>
      <c r="AD242" s="269">
        <f t="shared" si="106"/>
        <v>0</v>
      </c>
      <c r="AE242" s="233">
        <f t="shared" si="108"/>
        <v>0</v>
      </c>
      <c r="AF242" s="234">
        <v>2316000</v>
      </c>
      <c r="AG242" s="270">
        <v>0</v>
      </c>
      <c r="AH242" s="235"/>
      <c r="AI242" s="236"/>
      <c r="AJ242" s="237"/>
      <c r="AK242" s="238"/>
      <c r="AL242" s="234"/>
      <c r="AM242" s="240"/>
      <c r="AN242" s="405"/>
      <c r="AO242" s="241">
        <f t="shared" si="109"/>
      </c>
      <c r="AP242" s="272"/>
      <c r="AQ242" s="273"/>
      <c r="AR242" s="242">
        <f t="shared" si="110"/>
      </c>
      <c r="AS242" s="230" t="s">
        <v>6337</v>
      </c>
      <c r="AT242" s="243" t="s">
        <v>6337</v>
      </c>
      <c r="AU242" s="265"/>
      <c r="AV242" s="245"/>
      <c r="AW242" s="246">
        <v>48000</v>
      </c>
      <c r="AX242" s="247"/>
      <c r="AY242" s="248">
        <f t="shared" si="107"/>
        <v>-2316000</v>
      </c>
    </row>
    <row r="243" spans="1:51" s="243" customFormat="1" ht="29.25" customHeight="1" outlineLevel="2">
      <c r="A243" s="229"/>
      <c r="B243" s="282" t="s">
        <v>6657</v>
      </c>
      <c r="C243" s="250">
        <v>71</v>
      </c>
      <c r="D243" s="230" t="s">
        <v>6337</v>
      </c>
      <c r="E243" s="251" t="s">
        <v>6677</v>
      </c>
      <c r="F243" s="252" t="s">
        <v>6870</v>
      </c>
      <c r="G243" s="253"/>
      <c r="H243" s="283" t="s">
        <v>6904</v>
      </c>
      <c r="I243" s="255"/>
      <c r="J243" s="519"/>
      <c r="K243" s="257"/>
      <c r="L243" s="520"/>
      <c r="M243" s="259">
        <f t="shared" si="104"/>
        <v>0</v>
      </c>
      <c r="N243" s="247"/>
      <c r="O243" s="260"/>
      <c r="P243" s="234"/>
      <c r="Q243" s="261"/>
      <c r="R243" s="261"/>
      <c r="S243" s="262">
        <v>0</v>
      </c>
      <c r="T243" s="502"/>
      <c r="U243" s="423"/>
      <c r="V243" s="264"/>
      <c r="W243" s="265">
        <f t="shared" si="105"/>
        <v>0</v>
      </c>
      <c r="X243" s="493">
        <f>AH243+AI243</f>
        <v>0</v>
      </c>
      <c r="Y243" s="238"/>
      <c r="Z243" s="267"/>
      <c r="AA243" s="267"/>
      <c r="AB243" s="267"/>
      <c r="AC243" s="268"/>
      <c r="AD243" s="269">
        <f t="shared" si="106"/>
        <v>0</v>
      </c>
      <c r="AE243" s="233">
        <f t="shared" si="108"/>
        <v>0</v>
      </c>
      <c r="AF243" s="234">
        <v>778000</v>
      </c>
      <c r="AG243" s="270">
        <v>0</v>
      </c>
      <c r="AH243" s="235"/>
      <c r="AI243" s="236"/>
      <c r="AJ243" s="237"/>
      <c r="AK243" s="238"/>
      <c r="AL243" s="234"/>
      <c r="AM243" s="240"/>
      <c r="AN243" s="405"/>
      <c r="AO243" s="241">
        <f t="shared" si="109"/>
      </c>
      <c r="AP243" s="272"/>
      <c r="AQ243" s="273"/>
      <c r="AR243" s="242">
        <f t="shared" si="110"/>
      </c>
      <c r="AS243" s="230" t="s">
        <v>6337</v>
      </c>
      <c r="AT243" s="243" t="s">
        <v>6337</v>
      </c>
      <c r="AU243" s="265"/>
      <c r="AV243" s="245"/>
      <c r="AW243" s="246"/>
      <c r="AX243" s="247"/>
      <c r="AY243" s="248">
        <f t="shared" si="107"/>
        <v>-778000</v>
      </c>
    </row>
    <row r="244" spans="1:51" s="243" customFormat="1" ht="29.25" customHeight="1" outlineLevel="2">
      <c r="A244" s="229"/>
      <c r="B244" s="282" t="s">
        <v>6657</v>
      </c>
      <c r="C244" s="250">
        <v>71</v>
      </c>
      <c r="D244" s="230" t="s">
        <v>6337</v>
      </c>
      <c r="E244" s="251" t="s">
        <v>6677</v>
      </c>
      <c r="F244" s="252" t="s">
        <v>6870</v>
      </c>
      <c r="G244" s="253"/>
      <c r="H244" s="585" t="s">
        <v>6905</v>
      </c>
      <c r="I244" s="296"/>
      <c r="J244" s="519"/>
      <c r="K244" s="257"/>
      <c r="L244" s="520"/>
      <c r="M244" s="194">
        <f t="shared" si="104"/>
        <v>0</v>
      </c>
      <c r="N244" s="247"/>
      <c r="O244" s="260"/>
      <c r="P244" s="234"/>
      <c r="Q244" s="261"/>
      <c r="R244" s="261"/>
      <c r="S244" s="150">
        <v>0</v>
      </c>
      <c r="T244" s="502"/>
      <c r="U244" s="423"/>
      <c r="V244" s="264"/>
      <c r="W244" s="265">
        <f t="shared" si="105"/>
        <v>0</v>
      </c>
      <c r="X244" s="493">
        <f>AH244+AI244</f>
        <v>0</v>
      </c>
      <c r="Y244" s="238"/>
      <c r="Z244" s="267"/>
      <c r="AA244" s="267"/>
      <c r="AB244" s="267"/>
      <c r="AC244" s="268"/>
      <c r="AD244" s="269">
        <f t="shared" si="106"/>
        <v>0</v>
      </c>
      <c r="AE244" s="233">
        <f t="shared" si="108"/>
        <v>0</v>
      </c>
      <c r="AF244" s="234">
        <v>2607000</v>
      </c>
      <c r="AG244" s="270">
        <v>0</v>
      </c>
      <c r="AH244" s="235"/>
      <c r="AI244" s="236"/>
      <c r="AJ244" s="237"/>
      <c r="AK244" s="238"/>
      <c r="AL244" s="234"/>
      <c r="AM244" s="240"/>
      <c r="AN244" s="405"/>
      <c r="AO244" s="241">
        <f t="shared" si="109"/>
      </c>
      <c r="AP244" s="272"/>
      <c r="AQ244" s="273"/>
      <c r="AR244" s="242">
        <f t="shared" si="110"/>
      </c>
      <c r="AS244" s="230" t="s">
        <v>6337</v>
      </c>
      <c r="AT244" s="243" t="s">
        <v>6337</v>
      </c>
      <c r="AU244" s="265"/>
      <c r="AV244" s="245"/>
      <c r="AW244" s="246"/>
      <c r="AX244" s="247"/>
      <c r="AY244" s="248">
        <f t="shared" si="107"/>
        <v>-2607000</v>
      </c>
    </row>
    <row r="245" spans="1:51" s="243" customFormat="1" ht="29.25" customHeight="1" outlineLevel="2">
      <c r="A245" s="229"/>
      <c r="B245" s="282"/>
      <c r="C245" s="250" t="s">
        <v>6873</v>
      </c>
      <c r="D245" s="230" t="s">
        <v>6337</v>
      </c>
      <c r="E245" s="251"/>
      <c r="F245" s="252" t="s">
        <v>6870</v>
      </c>
      <c r="G245" s="253"/>
      <c r="H245" s="283"/>
      <c r="I245" s="141"/>
      <c r="J245" s="256"/>
      <c r="K245" s="257"/>
      <c r="L245" s="258"/>
      <c r="M245" s="194">
        <f t="shared" si="104"/>
        <v>0</v>
      </c>
      <c r="N245" s="247"/>
      <c r="O245" s="260"/>
      <c r="P245" s="234"/>
      <c r="Q245" s="261"/>
      <c r="R245" s="234"/>
      <c r="S245" s="150">
        <v>0</v>
      </c>
      <c r="T245" s="284"/>
      <c r="U245" s="264"/>
      <c r="V245" s="264"/>
      <c r="W245" s="244">
        <f t="shared" si="105"/>
        <v>0</v>
      </c>
      <c r="X245" s="266"/>
      <c r="Y245" s="238"/>
      <c r="Z245" s="267"/>
      <c r="AA245" s="267"/>
      <c r="AB245" s="267"/>
      <c r="AC245" s="268"/>
      <c r="AD245" s="269">
        <f t="shared" si="106"/>
        <v>0</v>
      </c>
      <c r="AE245" s="233">
        <f t="shared" si="108"/>
        <v>0</v>
      </c>
      <c r="AF245" s="234">
        <v>850000</v>
      </c>
      <c r="AG245" s="270">
        <v>0</v>
      </c>
      <c r="AH245" s="235"/>
      <c r="AI245" s="236"/>
      <c r="AJ245" s="237">
        <v>0</v>
      </c>
      <c r="AK245" s="238"/>
      <c r="AL245" s="239"/>
      <c r="AM245" s="240" t="s">
        <v>6613</v>
      </c>
      <c r="AN245" s="405"/>
      <c r="AO245" s="241">
        <f t="shared" si="109"/>
      </c>
      <c r="AP245" s="272"/>
      <c r="AQ245" s="273"/>
      <c r="AR245" s="242">
        <f t="shared" si="110"/>
      </c>
      <c r="AS245" s="230" t="s">
        <v>6337</v>
      </c>
      <c r="AT245" s="243" t="s">
        <v>6337</v>
      </c>
      <c r="AU245" s="244"/>
      <c r="AV245" s="245"/>
      <c r="AW245" s="246"/>
      <c r="AX245" s="247"/>
      <c r="AY245" s="248">
        <f t="shared" si="107"/>
        <v>-850000</v>
      </c>
    </row>
    <row r="246" spans="1:51" s="243" customFormat="1" ht="29.25" customHeight="1" outlineLevel="2">
      <c r="A246" s="229"/>
      <c r="B246" s="282"/>
      <c r="C246" s="250" t="s">
        <v>6873</v>
      </c>
      <c r="D246" s="230" t="s">
        <v>6337</v>
      </c>
      <c r="E246" s="251"/>
      <c r="F246" s="252" t="s">
        <v>6870</v>
      </c>
      <c r="G246" s="253"/>
      <c r="H246" s="283"/>
      <c r="I246" s="141"/>
      <c r="J246" s="256"/>
      <c r="K246" s="257"/>
      <c r="L246" s="258"/>
      <c r="M246" s="194">
        <f t="shared" si="104"/>
        <v>0</v>
      </c>
      <c r="N246" s="247"/>
      <c r="O246" s="260"/>
      <c r="P246" s="234"/>
      <c r="Q246" s="261"/>
      <c r="R246" s="234"/>
      <c r="S246" s="150">
        <v>0</v>
      </c>
      <c r="T246" s="284"/>
      <c r="U246" s="264"/>
      <c r="V246" s="264"/>
      <c r="W246" s="244">
        <f t="shared" si="105"/>
        <v>0</v>
      </c>
      <c r="X246" s="266"/>
      <c r="Y246" s="238"/>
      <c r="Z246" s="267"/>
      <c r="AA246" s="267"/>
      <c r="AB246" s="267"/>
      <c r="AC246" s="268"/>
      <c r="AD246" s="269">
        <f t="shared" si="106"/>
        <v>0</v>
      </c>
      <c r="AE246" s="233">
        <f t="shared" si="108"/>
        <v>0</v>
      </c>
      <c r="AF246" s="234">
        <v>850000</v>
      </c>
      <c r="AG246" s="270">
        <v>0</v>
      </c>
      <c r="AH246" s="235"/>
      <c r="AI246" s="236"/>
      <c r="AJ246" s="237">
        <v>0</v>
      </c>
      <c r="AK246" s="238"/>
      <c r="AL246" s="239"/>
      <c r="AM246" s="240" t="s">
        <v>6613</v>
      </c>
      <c r="AN246" s="405"/>
      <c r="AO246" s="241">
        <f t="shared" si="109"/>
      </c>
      <c r="AP246" s="272"/>
      <c r="AQ246" s="273"/>
      <c r="AR246" s="242">
        <f t="shared" si="110"/>
      </c>
      <c r="AS246" s="230" t="s">
        <v>6337</v>
      </c>
      <c r="AT246" s="243" t="s">
        <v>6337</v>
      </c>
      <c r="AU246" s="244"/>
      <c r="AV246" s="245"/>
      <c r="AW246" s="246"/>
      <c r="AX246" s="247"/>
      <c r="AY246" s="248">
        <f t="shared" si="107"/>
        <v>-850000</v>
      </c>
    </row>
    <row r="247" spans="1:51" s="243" customFormat="1" ht="29.25" customHeight="1" outlineLevel="2" thickBot="1">
      <c r="A247" s="229"/>
      <c r="B247" s="494" t="s">
        <v>6584</v>
      </c>
      <c r="C247" s="250">
        <v>71</v>
      </c>
      <c r="D247" s="230">
        <v>1753</v>
      </c>
      <c r="E247" s="576" t="s">
        <v>6617</v>
      </c>
      <c r="F247" s="252" t="s">
        <v>6870</v>
      </c>
      <c r="G247" s="253"/>
      <c r="H247" s="574" t="s">
        <v>6906</v>
      </c>
      <c r="I247" s="368"/>
      <c r="J247" s="256"/>
      <c r="K247" s="257">
        <f>IF(L247="","","～")</f>
      </c>
      <c r="L247" s="258"/>
      <c r="M247" s="194">
        <f t="shared" si="104"/>
        <v>0</v>
      </c>
      <c r="N247" s="247"/>
      <c r="O247" s="260"/>
      <c r="P247" s="234"/>
      <c r="Q247" s="261"/>
      <c r="R247" s="234"/>
      <c r="S247" s="150">
        <v>0</v>
      </c>
      <c r="T247" s="284">
        <v>43200</v>
      </c>
      <c r="U247" s="423"/>
      <c r="V247" s="264"/>
      <c r="W247" s="265">
        <f t="shared" si="105"/>
        <v>0</v>
      </c>
      <c r="X247" s="266">
        <f>SUM(Y247:AC247)</f>
        <v>0</v>
      </c>
      <c r="Y247" s="238"/>
      <c r="Z247" s="267"/>
      <c r="AA247" s="267"/>
      <c r="AB247" s="267"/>
      <c r="AC247" s="268"/>
      <c r="AD247" s="269">
        <f t="shared" si="106"/>
        <v>0</v>
      </c>
      <c r="AE247" s="233">
        <f t="shared" si="108"/>
        <v>0</v>
      </c>
      <c r="AF247" s="234">
        <v>950000</v>
      </c>
      <c r="AG247" s="270">
        <v>0</v>
      </c>
      <c r="AH247" s="235">
        <v>100000</v>
      </c>
      <c r="AI247" s="236"/>
      <c r="AJ247" s="237"/>
      <c r="AK247" s="238"/>
      <c r="AL247" s="234"/>
      <c r="AM247" s="240"/>
      <c r="AN247" s="405"/>
      <c r="AO247" s="241" t="str">
        <f t="shared" si="109"/>
        <v>1753</v>
      </c>
      <c r="AP247" s="272">
        <v>17</v>
      </c>
      <c r="AQ247" s="273" t="s">
        <v>6821</v>
      </c>
      <c r="AR247" s="242" t="str">
        <f t="shared" si="110"/>
        <v>1753</v>
      </c>
      <c r="AS247" s="230" t="s">
        <v>6497</v>
      </c>
      <c r="AT247" s="243" t="s">
        <v>6400</v>
      </c>
      <c r="AU247" s="265"/>
      <c r="AV247" s="245"/>
      <c r="AW247" s="246"/>
      <c r="AX247" s="247"/>
      <c r="AY247" s="248">
        <f t="shared" si="107"/>
        <v>-850000</v>
      </c>
    </row>
    <row r="248" spans="1:51" ht="24" customHeight="1" outlineLevel="1" thickBot="1">
      <c r="A248" s="321"/>
      <c r="B248" s="322"/>
      <c r="C248" s="323">
        <v>71</v>
      </c>
      <c r="D248" s="4" t="s">
        <v>6337</v>
      </c>
      <c r="E248" s="324"/>
      <c r="F248" s="325" t="s">
        <v>6907</v>
      </c>
      <c r="G248" s="326"/>
      <c r="H248" s="410"/>
      <c r="I248" s="328"/>
      <c r="J248" s="329"/>
      <c r="K248" s="330"/>
      <c r="L248" s="331"/>
      <c r="M248" s="332">
        <f>SUBTOTAL(9,M222:M247)</f>
        <v>2050000</v>
      </c>
      <c r="N248" s="333">
        <f>SUBTOTAL(9,N222:N247)</f>
        <v>0</v>
      </c>
      <c r="O248" s="334">
        <f>SUBTOTAL(9,O222:O247)</f>
        <v>2050000</v>
      </c>
      <c r="P248" s="335"/>
      <c r="Q248" s="336"/>
      <c r="R248" s="335"/>
      <c r="S248" s="337">
        <f>SUBTOTAL(9,S222:S247)</f>
        <v>3050000</v>
      </c>
      <c r="T248" s="339"/>
      <c r="U248" s="339"/>
      <c r="V248" s="339"/>
      <c r="W248" s="356">
        <f aca="true" t="shared" si="113" ref="W248:AF248">SUBTOTAL(9,W222:W247)</f>
        <v>2050000</v>
      </c>
      <c r="X248" s="341">
        <f t="shared" si="113"/>
        <v>2050000</v>
      </c>
      <c r="Y248" s="342">
        <f t="shared" si="113"/>
        <v>0</v>
      </c>
      <c r="Z248" s="343">
        <f t="shared" si="113"/>
        <v>0</v>
      </c>
      <c r="AA248" s="343">
        <f t="shared" si="113"/>
        <v>0</v>
      </c>
      <c r="AB248" s="343">
        <f t="shared" si="113"/>
        <v>0</v>
      </c>
      <c r="AC248" s="344">
        <f t="shared" si="113"/>
        <v>0</v>
      </c>
      <c r="AD248" s="345">
        <f t="shared" si="113"/>
        <v>2050000</v>
      </c>
      <c r="AE248" s="346">
        <f t="shared" si="113"/>
        <v>2050000</v>
      </c>
      <c r="AF248" s="335">
        <f t="shared" si="113"/>
        <v>23401000</v>
      </c>
      <c r="AG248" s="347">
        <v>1500000</v>
      </c>
      <c r="AH248" s="348">
        <f>SUBTOTAL(9,AH222:AH247)</f>
        <v>100000</v>
      </c>
      <c r="AI248" s="349">
        <f>SUBTOTAL(9,AI222:AI247)</f>
        <v>2200000</v>
      </c>
      <c r="AJ248" s="350">
        <f>SUBTOTAL(9,AJ222:AJ247)</f>
        <v>0</v>
      </c>
      <c r="AK248" s="351">
        <f>SUBTOTAL(9,AK222:AK247)</f>
        <v>400000</v>
      </c>
      <c r="AL248" s="335">
        <f>SUBTOTAL(9,AL222:AL247)</f>
        <v>0</v>
      </c>
      <c r="AM248" s="352"/>
      <c r="AN248" s="539">
        <f>M248</f>
        <v>2050000</v>
      </c>
      <c r="AO248" s="30">
        <f t="shared" si="109"/>
      </c>
      <c r="AP248" s="354"/>
      <c r="AQ248" s="355"/>
      <c r="AR248" s="216">
        <f t="shared" si="110"/>
      </c>
      <c r="AS248" s="4" t="s">
        <v>6337</v>
      </c>
      <c r="AT248" s="24" t="s">
        <v>6337</v>
      </c>
      <c r="AU248" s="356">
        <f>SUBTOTAL(9,AU222:AU247)</f>
        <v>1970000</v>
      </c>
      <c r="AV248" s="357"/>
      <c r="AW248" s="358">
        <f>SUBTOTAL(9,AW222:AW247)</f>
        <v>2295000</v>
      </c>
      <c r="AX248" s="359"/>
      <c r="AY248" s="360">
        <f>SUBTOTAL(9,AY222:AY247)</f>
        <v>-23301000</v>
      </c>
    </row>
    <row r="249" spans="1:51" ht="21" customHeight="1" outlineLevel="1" thickBot="1">
      <c r="A249" s="586"/>
      <c r="B249" s="587"/>
      <c r="C249" s="588"/>
      <c r="E249" s="589" t="s">
        <v>6908</v>
      </c>
      <c r="F249" s="590"/>
      <c r="G249" s="591"/>
      <c r="H249" s="592"/>
      <c r="I249" s="593"/>
      <c r="J249" s="594"/>
      <c r="K249" s="591"/>
      <c r="L249" s="595"/>
      <c r="M249" s="596">
        <f aca="true" t="shared" si="114" ref="M249:S249">SUM(M26,M42,M47,M65,M72,M81,M87,M95,M101,M109,M116,M125,M147,M152,M160,M167,M184,M190,M193,M214,M248)</f>
        <v>77706000</v>
      </c>
      <c r="N249" s="597">
        <f t="shared" si="114"/>
        <v>25122000</v>
      </c>
      <c r="O249" s="598">
        <f t="shared" si="114"/>
        <v>63120000</v>
      </c>
      <c r="P249" s="599">
        <f t="shared" si="114"/>
        <v>0</v>
      </c>
      <c r="Q249" s="600">
        <f t="shared" si="114"/>
        <v>0</v>
      </c>
      <c r="R249" s="600">
        <f t="shared" si="114"/>
        <v>0</v>
      </c>
      <c r="S249" s="601">
        <f t="shared" si="114"/>
        <v>81477000</v>
      </c>
      <c r="T249" s="602"/>
      <c r="U249" s="603"/>
      <c r="V249" s="604"/>
      <c r="W249" s="605">
        <f>SUM(W26,W42,W47,W65,W72,W81,W87,W95,W101,W109,W116,W125,W147,W152,W160,W167,W184,W190,W193,W214,W248)</f>
        <v>120383000</v>
      </c>
      <c r="X249" s="606">
        <f aca="true" t="shared" si="115" ref="X249:AG249">SUM(X26,X42,X47,X65,X72,X81,X87,X95,X101,X109,X116,X125,X147,X152,X160,X167,X184,X190,X193,X214,X248)</f>
        <v>112645000</v>
      </c>
      <c r="Y249" s="607">
        <f t="shared" si="115"/>
        <v>29043000</v>
      </c>
      <c r="Z249" s="608">
        <f t="shared" si="115"/>
        <v>5730000</v>
      </c>
      <c r="AA249" s="608">
        <f t="shared" si="115"/>
        <v>1115000</v>
      </c>
      <c r="AB249" s="608">
        <f t="shared" si="115"/>
        <v>6600000</v>
      </c>
      <c r="AC249" s="609">
        <f t="shared" si="115"/>
        <v>11049000</v>
      </c>
      <c r="AD249" s="610">
        <f t="shared" si="115"/>
        <v>69256000</v>
      </c>
      <c r="AE249" s="611">
        <f t="shared" si="115"/>
        <v>116236000</v>
      </c>
      <c r="AF249" s="612">
        <f t="shared" si="115"/>
        <v>128024080</v>
      </c>
      <c r="AG249" s="613">
        <f t="shared" si="115"/>
        <v>74625000</v>
      </c>
      <c r="AH249" s="614">
        <v>38700000</v>
      </c>
      <c r="AI249" s="615">
        <v>30490000</v>
      </c>
      <c r="AJ249" s="616">
        <f>SUM(AJ26,AJ42,AJ47,AJ65,AJ72,AJ81,AJ87,AJ95,AJ101,AJ109,AJ116,AJ125,AJ147,AJ152,AJ160,AJ190,AJ214,AJ248)</f>
        <v>72189000</v>
      </c>
      <c r="AK249" s="600"/>
      <c r="AL249" s="612"/>
      <c r="AM249" s="617"/>
      <c r="AN249" s="618"/>
      <c r="AO249" s="30"/>
      <c r="AP249" s="619"/>
      <c r="AQ249" s="620"/>
      <c r="AR249" s="216"/>
      <c r="AU249" s="621">
        <f>SUM(AU26,AU42,AU47,AU65,AU72,AU81,AU87,AU95,AU101,AU109,AU116,AU125,AU147,AU152,AU160,AU190,AU214,AU248)</f>
        <v>137728000</v>
      </c>
      <c r="AV249" s="622"/>
      <c r="AW249" s="623"/>
      <c r="AX249" s="624"/>
      <c r="AY249" s="605">
        <f>SUM(AY26,AY42,AY47,AY65,AY72,AY81,AY87,AY95,AY101,AY109,AY116,AY125,AY147,AY152,AY160,AY190,AY214,AY248)</f>
        <v>-72115080</v>
      </c>
    </row>
    <row r="250" spans="2:51" ht="18.75" customHeight="1" hidden="1" outlineLevel="2">
      <c r="B250" s="626" t="s">
        <v>6584</v>
      </c>
      <c r="C250" s="627">
        <v>99</v>
      </c>
      <c r="D250" s="4" t="s">
        <v>6337</v>
      </c>
      <c r="E250" s="628" t="s">
        <v>6909</v>
      </c>
      <c r="F250" s="6" t="s">
        <v>6910</v>
      </c>
      <c r="G250" s="629"/>
      <c r="H250" s="630" t="s">
        <v>6911</v>
      </c>
      <c r="I250" s="631"/>
      <c r="J250" s="632"/>
      <c r="M250" s="633">
        <f>N250+O250</f>
        <v>0</v>
      </c>
      <c r="N250" s="634"/>
      <c r="O250" s="635"/>
      <c r="P250" s="636"/>
      <c r="Q250" s="12"/>
      <c r="R250" s="12"/>
      <c r="S250" s="637">
        <v>0</v>
      </c>
      <c r="T250" s="636"/>
      <c r="U250" s="12"/>
      <c r="V250" s="638"/>
      <c r="W250" s="639">
        <f>M250+X250-AD250</f>
        <v>0</v>
      </c>
      <c r="X250" s="640">
        <f>SUM(Y250:AC250)</f>
        <v>0</v>
      </c>
      <c r="Y250" s="12"/>
      <c r="Z250" s="641"/>
      <c r="AA250" s="641"/>
      <c r="AB250" s="641"/>
      <c r="AC250" s="307"/>
      <c r="AD250" s="642"/>
      <c r="AE250" s="643">
        <f>SUM(Y250:AD250)</f>
        <v>0</v>
      </c>
      <c r="AF250" s="644">
        <v>2400000</v>
      </c>
      <c r="AG250" s="645">
        <v>0</v>
      </c>
      <c r="AH250" s="646"/>
      <c r="AI250" s="647"/>
      <c r="AJ250" s="648">
        <v>200000</v>
      </c>
      <c r="AK250" s="12"/>
      <c r="AL250" s="644"/>
      <c r="AM250" s="649" t="s">
        <v>6912</v>
      </c>
      <c r="AN250" s="650"/>
      <c r="AO250" s="30">
        <f aca="true" t="shared" si="116" ref="AO250:AO298">AP250&amp;AQ250</f>
      </c>
      <c r="AP250" s="651"/>
      <c r="AQ250" s="652"/>
      <c r="AR250" s="216">
        <f aca="true" t="shared" si="117" ref="AR250:AR290">AP250&amp;AQ250</f>
      </c>
      <c r="AS250" s="4" t="s">
        <v>6337</v>
      </c>
      <c r="AT250" s="24" t="s">
        <v>6337</v>
      </c>
      <c r="AU250" s="653">
        <f>AG250+X250</f>
        <v>0</v>
      </c>
      <c r="AV250" s="389"/>
      <c r="AW250" s="390"/>
      <c r="AX250" s="391"/>
      <c r="AY250" s="392">
        <f aca="true" t="shared" si="118" ref="AY250:AY262">AH250-AF250</f>
        <v>-2400000</v>
      </c>
    </row>
    <row r="251" spans="1:51" ht="19.5" customHeight="1" outlineLevel="2" thickTop="1">
      <c r="A251" s="361"/>
      <c r="B251" s="654" t="s">
        <v>6584</v>
      </c>
      <c r="C251" s="363">
        <v>99</v>
      </c>
      <c r="D251" s="4">
        <v>11</v>
      </c>
      <c r="E251" s="364" t="s">
        <v>6913</v>
      </c>
      <c r="F251" s="365" t="s">
        <v>6910</v>
      </c>
      <c r="G251" s="366"/>
      <c r="H251" s="367" t="s">
        <v>6914</v>
      </c>
      <c r="I251" s="415"/>
      <c r="J251" s="416"/>
      <c r="K251" s="430"/>
      <c r="L251" s="417"/>
      <c r="M251" s="194">
        <f>N251+O251</f>
        <v>200000</v>
      </c>
      <c r="N251" s="369">
        <v>200000</v>
      </c>
      <c r="O251" s="370"/>
      <c r="P251" s="372"/>
      <c r="Q251" s="377"/>
      <c r="R251" s="377"/>
      <c r="S251" s="150">
        <v>250000</v>
      </c>
      <c r="T251" s="226"/>
      <c r="U251" s="394"/>
      <c r="V251" s="200"/>
      <c r="W251" s="375">
        <f>M251+X251-AD251</f>
        <v>200000</v>
      </c>
      <c r="X251" s="376">
        <f>SUM(Y251:AC251)</f>
        <v>0</v>
      </c>
      <c r="Y251" s="377"/>
      <c r="Z251" s="378"/>
      <c r="AA251" s="378"/>
      <c r="AB251" s="378"/>
      <c r="AC251" s="379"/>
      <c r="AD251" s="420"/>
      <c r="AE251" s="380"/>
      <c r="AF251" s="371"/>
      <c r="AG251" s="381">
        <v>250000</v>
      </c>
      <c r="AH251" s="382">
        <v>120000</v>
      </c>
      <c r="AI251" s="383"/>
      <c r="AJ251" s="384">
        <v>100000</v>
      </c>
      <c r="AK251" s="377"/>
      <c r="AL251" s="371"/>
      <c r="AM251" s="421"/>
      <c r="AN251" s="510"/>
      <c r="AO251" s="30" t="str">
        <f t="shared" si="116"/>
        <v>11</v>
      </c>
      <c r="AP251" s="387">
        <v>11</v>
      </c>
      <c r="AQ251" s="388"/>
      <c r="AR251" s="216" t="str">
        <f t="shared" si="117"/>
        <v>11</v>
      </c>
      <c r="AS251" s="4" t="s">
        <v>6328</v>
      </c>
      <c r="AT251" s="24" t="s">
        <v>6328</v>
      </c>
      <c r="AU251" s="201">
        <f>AG251+X251</f>
        <v>250000</v>
      </c>
      <c r="AV251" s="217"/>
      <c r="AW251" s="218"/>
      <c r="AX251" s="219"/>
      <c r="AY251" s="220">
        <f t="shared" si="118"/>
        <v>120000</v>
      </c>
    </row>
    <row r="252" spans="1:51" ht="19.5" customHeight="1" outlineLevel="2">
      <c r="A252" s="183"/>
      <c r="B252" s="655" t="s">
        <v>6584</v>
      </c>
      <c r="C252" s="222">
        <v>99</v>
      </c>
      <c r="D252" s="4">
        <v>1211</v>
      </c>
      <c r="E252" s="187" t="s">
        <v>6630</v>
      </c>
      <c r="F252" s="188" t="s">
        <v>6910</v>
      </c>
      <c r="G252" s="189"/>
      <c r="H252" s="190" t="s">
        <v>6915</v>
      </c>
      <c r="I252" s="141"/>
      <c r="J252" s="224"/>
      <c r="K252" s="192">
        <f aca="true" t="shared" si="119" ref="K252:K257">IF(L252="","","～")</f>
      </c>
      <c r="L252" s="193"/>
      <c r="M252" s="194">
        <f>N252+O252-X252</f>
        <v>-1400000</v>
      </c>
      <c r="N252" s="195">
        <v>0</v>
      </c>
      <c r="O252" s="196"/>
      <c r="P252" s="197"/>
      <c r="Q252" s="198"/>
      <c r="R252" s="197"/>
      <c r="S252" s="150">
        <v>-1400000</v>
      </c>
      <c r="T252" s="199"/>
      <c r="U252" s="200"/>
      <c r="V252" s="200"/>
      <c r="W252" s="201">
        <f>M252+X252-AD252</f>
        <v>0</v>
      </c>
      <c r="X252" s="202">
        <f>SUM(Y252:AC252)</f>
        <v>1400000</v>
      </c>
      <c r="Y252" s="203">
        <v>1400000</v>
      </c>
      <c r="Z252" s="204"/>
      <c r="AA252" s="204"/>
      <c r="AB252" s="204"/>
      <c r="AC252" s="205"/>
      <c r="AD252" s="206"/>
      <c r="AE252" s="207"/>
      <c r="AF252" s="197">
        <v>0</v>
      </c>
      <c r="AG252" s="208">
        <v>-1400000</v>
      </c>
      <c r="AH252" s="209">
        <v>0</v>
      </c>
      <c r="AI252" s="210"/>
      <c r="AJ252" s="211">
        <v>-1700000</v>
      </c>
      <c r="AK252" s="203"/>
      <c r="AL252" s="197"/>
      <c r="AM252" s="212"/>
      <c r="AN252" s="213" t="s">
        <v>6916</v>
      </c>
      <c r="AO252" s="30" t="str">
        <f t="shared" si="116"/>
        <v>1211</v>
      </c>
      <c r="AP252" s="214">
        <v>12</v>
      </c>
      <c r="AQ252" s="215" t="s">
        <v>6589</v>
      </c>
      <c r="AR252" s="216" t="str">
        <f t="shared" si="117"/>
        <v>1211</v>
      </c>
      <c r="AS252" s="4" t="s">
        <v>6498</v>
      </c>
      <c r="AT252" s="24" t="s">
        <v>6498</v>
      </c>
      <c r="AU252" s="201">
        <f>X252+AG252</f>
        <v>0</v>
      </c>
      <c r="AV252" s="217"/>
      <c r="AW252" s="218"/>
      <c r="AX252" s="219"/>
      <c r="AY252" s="220">
        <f t="shared" si="118"/>
        <v>0</v>
      </c>
    </row>
    <row r="253" spans="1:51" ht="19.5" customHeight="1" outlineLevel="2">
      <c r="A253" s="183"/>
      <c r="B253" s="655" t="s">
        <v>6584</v>
      </c>
      <c r="C253" s="222">
        <v>99</v>
      </c>
      <c r="D253" s="4">
        <v>1212</v>
      </c>
      <c r="E253" s="187" t="s">
        <v>6630</v>
      </c>
      <c r="F253" s="188" t="s">
        <v>6910</v>
      </c>
      <c r="G253" s="189"/>
      <c r="H253" s="190" t="s">
        <v>6917</v>
      </c>
      <c r="I253" s="141"/>
      <c r="J253" s="224"/>
      <c r="K253" s="192">
        <f t="shared" si="119"/>
      </c>
      <c r="L253" s="193"/>
      <c r="M253" s="194">
        <f>N253+O253-X253</f>
        <v>-1000000</v>
      </c>
      <c r="N253" s="195">
        <v>0</v>
      </c>
      <c r="O253" s="196"/>
      <c r="P253" s="197"/>
      <c r="Q253" s="198"/>
      <c r="R253" s="197"/>
      <c r="S253" s="150">
        <v>-1000000</v>
      </c>
      <c r="T253" s="199"/>
      <c r="U253" s="200"/>
      <c r="V253" s="200"/>
      <c r="W253" s="201">
        <f>M253+X253-AD253</f>
        <v>0</v>
      </c>
      <c r="X253" s="202">
        <f>SUM(Y253:AC253)</f>
        <v>1000000</v>
      </c>
      <c r="Y253" s="203">
        <v>1000000</v>
      </c>
      <c r="Z253" s="204"/>
      <c r="AA253" s="204"/>
      <c r="AB253" s="204"/>
      <c r="AC253" s="205"/>
      <c r="AD253" s="206"/>
      <c r="AE253" s="207"/>
      <c r="AF253" s="197">
        <v>0</v>
      </c>
      <c r="AG253" s="208">
        <v>-1000000</v>
      </c>
      <c r="AH253" s="209">
        <v>0</v>
      </c>
      <c r="AI253" s="210"/>
      <c r="AJ253" s="211">
        <v>-1800000</v>
      </c>
      <c r="AK253" s="203"/>
      <c r="AL253" s="197"/>
      <c r="AM253" s="212"/>
      <c r="AN253" s="213" t="s">
        <v>6916</v>
      </c>
      <c r="AO253" s="30" t="str">
        <f t="shared" si="116"/>
        <v>1212</v>
      </c>
      <c r="AP253" s="214">
        <v>12</v>
      </c>
      <c r="AQ253" s="215" t="s">
        <v>6625</v>
      </c>
      <c r="AR253" s="216" t="str">
        <f t="shared" si="117"/>
        <v>1212</v>
      </c>
      <c r="AS253" s="4" t="s">
        <v>6499</v>
      </c>
      <c r="AT253" s="24" t="s">
        <v>6499</v>
      </c>
      <c r="AU253" s="201">
        <f>X253+AG253</f>
        <v>0</v>
      </c>
      <c r="AV253" s="217"/>
      <c r="AW253" s="218"/>
      <c r="AX253" s="219"/>
      <c r="AY253" s="220">
        <f t="shared" si="118"/>
        <v>0</v>
      </c>
    </row>
    <row r="254" spans="1:51" ht="19.5" customHeight="1" outlineLevel="2">
      <c r="A254" s="183"/>
      <c r="B254" s="655" t="s">
        <v>6584</v>
      </c>
      <c r="C254" s="222">
        <v>99</v>
      </c>
      <c r="D254" s="4">
        <v>1213</v>
      </c>
      <c r="E254" s="187" t="s">
        <v>6630</v>
      </c>
      <c r="F254" s="188" t="s">
        <v>6910</v>
      </c>
      <c r="G254" s="189"/>
      <c r="H254" s="190" t="s">
        <v>6918</v>
      </c>
      <c r="I254" s="141"/>
      <c r="J254" s="224"/>
      <c r="K254" s="192">
        <f t="shared" si="119"/>
      </c>
      <c r="L254" s="193"/>
      <c r="M254" s="194">
        <f>N254+O254-X254</f>
        <v>-400000</v>
      </c>
      <c r="N254" s="195">
        <v>0</v>
      </c>
      <c r="O254" s="196"/>
      <c r="P254" s="197"/>
      <c r="Q254" s="198"/>
      <c r="R254" s="197"/>
      <c r="S254" s="150">
        <v>-400000</v>
      </c>
      <c r="T254" s="199"/>
      <c r="U254" s="200"/>
      <c r="V254" s="200"/>
      <c r="W254" s="201">
        <f>M254+X254-AD254</f>
        <v>0</v>
      </c>
      <c r="X254" s="202">
        <f>SUM(Y254:AC254)</f>
        <v>400000</v>
      </c>
      <c r="Y254" s="203">
        <v>400000</v>
      </c>
      <c r="Z254" s="204"/>
      <c r="AA254" s="204"/>
      <c r="AB254" s="204"/>
      <c r="AC254" s="205"/>
      <c r="AD254" s="206"/>
      <c r="AE254" s="207"/>
      <c r="AF254" s="197">
        <v>0</v>
      </c>
      <c r="AG254" s="208">
        <v>-400000</v>
      </c>
      <c r="AH254" s="209">
        <v>0</v>
      </c>
      <c r="AI254" s="210"/>
      <c r="AJ254" s="211">
        <v>-550000</v>
      </c>
      <c r="AK254" s="203"/>
      <c r="AL254" s="197"/>
      <c r="AM254" s="212"/>
      <c r="AN254" s="213" t="s">
        <v>6916</v>
      </c>
      <c r="AO254" s="30" t="str">
        <f t="shared" si="116"/>
        <v>1213</v>
      </c>
      <c r="AP254" s="214">
        <v>12</v>
      </c>
      <c r="AQ254" s="215" t="s">
        <v>6669</v>
      </c>
      <c r="AR254" s="216" t="str">
        <f t="shared" si="117"/>
        <v>1213</v>
      </c>
      <c r="AS254" s="4" t="s">
        <v>6500</v>
      </c>
      <c r="AT254" s="24" t="s">
        <v>6500</v>
      </c>
      <c r="AU254" s="201">
        <f>X254+AG254</f>
        <v>0</v>
      </c>
      <c r="AV254" s="217"/>
      <c r="AW254" s="218"/>
      <c r="AX254" s="219"/>
      <c r="AY254" s="220">
        <f t="shared" si="118"/>
        <v>0</v>
      </c>
    </row>
    <row r="255" spans="1:51" ht="19.5" customHeight="1" outlineLevel="2">
      <c r="A255" s="221"/>
      <c r="B255" s="655" t="s">
        <v>6584</v>
      </c>
      <c r="C255" s="222">
        <v>99</v>
      </c>
      <c r="D255" s="4">
        <v>1291</v>
      </c>
      <c r="E255" s="187" t="s">
        <v>6630</v>
      </c>
      <c r="F255" s="188" t="s">
        <v>6910</v>
      </c>
      <c r="G255" s="189"/>
      <c r="H255" s="223" t="s">
        <v>6919</v>
      </c>
      <c r="I255" s="141">
        <v>32</v>
      </c>
      <c r="J255" s="224"/>
      <c r="K255" s="192">
        <f t="shared" si="119"/>
      </c>
      <c r="L255" s="193"/>
      <c r="M255" s="194">
        <f aca="true" t="shared" si="120" ref="M255:M262">N255+O255</f>
        <v>1350000</v>
      </c>
      <c r="N255" s="195"/>
      <c r="O255" s="231">
        <v>1350000</v>
      </c>
      <c r="P255" s="197"/>
      <c r="Q255" s="198"/>
      <c r="R255" s="197"/>
      <c r="S255" s="150">
        <v>1350000</v>
      </c>
      <c r="T255" s="226" t="s">
        <v>6598</v>
      </c>
      <c r="U255" s="200"/>
      <c r="V255" s="200"/>
      <c r="W255" s="201">
        <f aca="true" t="shared" si="121" ref="W255:W264">M255+X255-AD255</f>
        <v>1350000</v>
      </c>
      <c r="X255" s="202">
        <f>SUM(Y255:AC255)+AD255</f>
        <v>1350000</v>
      </c>
      <c r="Y255" s="203"/>
      <c r="Z255" s="204"/>
      <c r="AA255" s="204"/>
      <c r="AB255" s="204"/>
      <c r="AC255" s="205"/>
      <c r="AD255" s="206">
        <v>1350000</v>
      </c>
      <c r="AE255" s="207"/>
      <c r="AF255" s="197"/>
      <c r="AG255" s="208">
        <v>1350000</v>
      </c>
      <c r="AH255" s="209"/>
      <c r="AI255" s="210">
        <v>1250000</v>
      </c>
      <c r="AJ255" s="211">
        <v>1200000</v>
      </c>
      <c r="AK255" s="203"/>
      <c r="AL255" s="197"/>
      <c r="AM255" s="212"/>
      <c r="AN255" s="227" t="s">
        <v>6610</v>
      </c>
      <c r="AO255" s="30" t="str">
        <f t="shared" si="116"/>
        <v>1291</v>
      </c>
      <c r="AP255" s="214">
        <v>12</v>
      </c>
      <c r="AQ255" s="215" t="s">
        <v>6920</v>
      </c>
      <c r="AR255" s="216" t="str">
        <f t="shared" si="117"/>
        <v>1291</v>
      </c>
      <c r="AS255" s="4" t="s">
        <v>6501</v>
      </c>
      <c r="AT255" s="24" t="s">
        <v>6501</v>
      </c>
      <c r="AU255" s="201">
        <f>AG255</f>
        <v>1350000</v>
      </c>
      <c r="AV255" s="217"/>
      <c r="AW255" s="218">
        <v>0</v>
      </c>
      <c r="AX255" s="219"/>
      <c r="AY255" s="220">
        <f t="shared" si="118"/>
        <v>0</v>
      </c>
    </row>
    <row r="256" spans="1:51" ht="19.5" customHeight="1" outlineLevel="2">
      <c r="A256" s="221"/>
      <c r="B256" s="655" t="s">
        <v>6584</v>
      </c>
      <c r="C256" s="222">
        <v>99</v>
      </c>
      <c r="D256" s="4">
        <v>1292</v>
      </c>
      <c r="E256" s="187" t="s">
        <v>6630</v>
      </c>
      <c r="F256" s="188" t="s">
        <v>6910</v>
      </c>
      <c r="G256" s="189"/>
      <c r="H256" s="190" t="s">
        <v>6921</v>
      </c>
      <c r="I256" s="141"/>
      <c r="J256" s="224"/>
      <c r="K256" s="192">
        <f t="shared" si="119"/>
      </c>
      <c r="L256" s="193"/>
      <c r="M256" s="194">
        <f t="shared" si="120"/>
        <v>240000</v>
      </c>
      <c r="N256" s="195">
        <v>240000</v>
      </c>
      <c r="O256" s="196"/>
      <c r="P256" s="198"/>
      <c r="Q256" s="203"/>
      <c r="R256" s="203"/>
      <c r="S256" s="150">
        <v>240000</v>
      </c>
      <c r="T256" s="226"/>
      <c r="U256" s="394"/>
      <c r="V256" s="200"/>
      <c r="W256" s="201">
        <f t="shared" si="121"/>
        <v>240000</v>
      </c>
      <c r="X256" s="202">
        <f>SUM(Y256:AC256)</f>
        <v>0</v>
      </c>
      <c r="Y256" s="203"/>
      <c r="Z256" s="204"/>
      <c r="AA256" s="204"/>
      <c r="AB256" s="204"/>
      <c r="AC256" s="205"/>
      <c r="AD256" s="206"/>
      <c r="AE256" s="207"/>
      <c r="AF256" s="197"/>
      <c r="AG256" s="208">
        <v>240000</v>
      </c>
      <c r="AH256" s="209">
        <v>300000</v>
      </c>
      <c r="AI256" s="210"/>
      <c r="AJ256" s="211">
        <v>300000</v>
      </c>
      <c r="AK256" s="203"/>
      <c r="AL256" s="197"/>
      <c r="AM256" s="212"/>
      <c r="AN256" s="213"/>
      <c r="AO256" s="30" t="str">
        <f t="shared" si="116"/>
        <v>1292</v>
      </c>
      <c r="AP256" s="214">
        <v>12</v>
      </c>
      <c r="AQ256" s="215" t="s">
        <v>6922</v>
      </c>
      <c r="AR256" s="216" t="str">
        <f t="shared" si="117"/>
        <v>1292</v>
      </c>
      <c r="AS256" s="4" t="s">
        <v>6502</v>
      </c>
      <c r="AT256" s="24" t="s">
        <v>6502</v>
      </c>
      <c r="AU256" s="201">
        <f>AG256+X256</f>
        <v>240000</v>
      </c>
      <c r="AV256" s="217"/>
      <c r="AW256" s="218">
        <v>42582000</v>
      </c>
      <c r="AX256" s="219"/>
      <c r="AY256" s="220">
        <f t="shared" si="118"/>
        <v>300000</v>
      </c>
    </row>
    <row r="257" spans="1:51" ht="18" customHeight="1" outlineLevel="2">
      <c r="A257" s="221"/>
      <c r="B257" s="655" t="s">
        <v>6584</v>
      </c>
      <c r="C257" s="222">
        <v>99</v>
      </c>
      <c r="D257" s="4">
        <v>1293</v>
      </c>
      <c r="E257" s="187" t="s">
        <v>6630</v>
      </c>
      <c r="F257" s="188" t="s">
        <v>6910</v>
      </c>
      <c r="G257" s="189"/>
      <c r="H257" s="190" t="s">
        <v>6923</v>
      </c>
      <c r="I257" s="141"/>
      <c r="J257" s="224"/>
      <c r="K257" s="192">
        <f t="shared" si="119"/>
      </c>
      <c r="L257" s="193"/>
      <c r="M257" s="194">
        <f t="shared" si="120"/>
        <v>43240000</v>
      </c>
      <c r="N257" s="195">
        <v>43240000</v>
      </c>
      <c r="O257" s="196"/>
      <c r="P257" s="198"/>
      <c r="Q257" s="203"/>
      <c r="R257" s="203"/>
      <c r="S257" s="150">
        <v>43240000</v>
      </c>
      <c r="T257" s="226"/>
      <c r="U257" s="394"/>
      <c r="V257" s="200"/>
      <c r="W257" s="201">
        <f t="shared" si="121"/>
        <v>43240000</v>
      </c>
      <c r="X257" s="202">
        <f>SUM(Y257:AB257)+AD257</f>
        <v>54240000</v>
      </c>
      <c r="Y257" s="203"/>
      <c r="Z257" s="204"/>
      <c r="AA257" s="204"/>
      <c r="AB257" s="204"/>
      <c r="AC257" s="656"/>
      <c r="AD257" s="206">
        <f>41800000+1440000+11000000</f>
        <v>54240000</v>
      </c>
      <c r="AE257" s="207"/>
      <c r="AF257" s="197"/>
      <c r="AG257" s="208">
        <v>43240000</v>
      </c>
      <c r="AH257" s="209">
        <v>43240000</v>
      </c>
      <c r="AI257" s="210"/>
      <c r="AJ257" s="211">
        <v>43240000</v>
      </c>
      <c r="AK257" s="203"/>
      <c r="AL257" s="197"/>
      <c r="AM257" s="212"/>
      <c r="AN257" s="213" t="s">
        <v>6924</v>
      </c>
      <c r="AO257" s="30" t="str">
        <f t="shared" si="116"/>
        <v>1293</v>
      </c>
      <c r="AP257" s="657">
        <v>12</v>
      </c>
      <c r="AQ257" s="658" t="s">
        <v>6925</v>
      </c>
      <c r="AR257" s="216" t="str">
        <f t="shared" si="117"/>
        <v>1293</v>
      </c>
      <c r="AS257" s="4" t="s">
        <v>6503</v>
      </c>
      <c r="AT257" s="24" t="s">
        <v>6503</v>
      </c>
      <c r="AU257" s="201">
        <f>AG257</f>
        <v>43240000</v>
      </c>
      <c r="AV257" s="217"/>
      <c r="AW257" s="218">
        <v>55501000</v>
      </c>
      <c r="AX257" s="219"/>
      <c r="AY257" s="220">
        <f t="shared" si="118"/>
        <v>43240000</v>
      </c>
    </row>
    <row r="258" spans="1:51" ht="18" customHeight="1" outlineLevel="2">
      <c r="A258" s="221"/>
      <c r="B258" s="655" t="s">
        <v>6584</v>
      </c>
      <c r="C258" s="222">
        <v>99</v>
      </c>
      <c r="D258" s="4">
        <v>12</v>
      </c>
      <c r="E258" s="187" t="s">
        <v>6630</v>
      </c>
      <c r="F258" s="188" t="s">
        <v>6910</v>
      </c>
      <c r="G258" s="189"/>
      <c r="H258" s="190" t="s">
        <v>6914</v>
      </c>
      <c r="I258" s="141"/>
      <c r="J258" s="224"/>
      <c r="K258" s="192"/>
      <c r="L258" s="193"/>
      <c r="M258" s="194">
        <f t="shared" si="120"/>
        <v>240000</v>
      </c>
      <c r="N258" s="195">
        <v>240000</v>
      </c>
      <c r="O258" s="196"/>
      <c r="P258" s="198"/>
      <c r="Q258" s="203"/>
      <c r="R258" s="203"/>
      <c r="S258" s="150">
        <v>360000</v>
      </c>
      <c r="T258" s="226"/>
      <c r="U258" s="394"/>
      <c r="V258" s="200"/>
      <c r="W258" s="201">
        <f t="shared" si="121"/>
        <v>240000</v>
      </c>
      <c r="X258" s="202">
        <f>SUM(Y258:AC258)</f>
        <v>0</v>
      </c>
      <c r="Y258" s="203"/>
      <c r="Z258" s="204"/>
      <c r="AA258" s="204"/>
      <c r="AB258" s="204"/>
      <c r="AC258" s="205"/>
      <c r="AD258" s="206"/>
      <c r="AE258" s="207"/>
      <c r="AF258" s="197"/>
      <c r="AG258" s="208">
        <v>360000</v>
      </c>
      <c r="AH258" s="209">
        <v>150000</v>
      </c>
      <c r="AI258" s="210"/>
      <c r="AJ258" s="211">
        <v>160000</v>
      </c>
      <c r="AK258" s="203"/>
      <c r="AL258" s="197"/>
      <c r="AM258" s="212"/>
      <c r="AN258" s="213"/>
      <c r="AO258" s="30" t="str">
        <f t="shared" si="116"/>
        <v>12</v>
      </c>
      <c r="AP258" s="214">
        <v>12</v>
      </c>
      <c r="AQ258" s="215"/>
      <c r="AR258" s="216" t="str">
        <f t="shared" si="117"/>
        <v>12</v>
      </c>
      <c r="AS258" s="4" t="s">
        <v>6330</v>
      </c>
      <c r="AT258" s="24" t="s">
        <v>6330</v>
      </c>
      <c r="AU258" s="201">
        <f>AG258+X258</f>
        <v>360000</v>
      </c>
      <c r="AV258" s="217"/>
      <c r="AW258" s="218"/>
      <c r="AX258" s="219"/>
      <c r="AY258" s="220">
        <f t="shared" si="118"/>
        <v>150000</v>
      </c>
    </row>
    <row r="259" spans="1:51" ht="18" customHeight="1" outlineLevel="2">
      <c r="A259" s="659"/>
      <c r="B259" s="660" t="s">
        <v>6584</v>
      </c>
      <c r="C259" s="222">
        <v>99</v>
      </c>
      <c r="D259" s="4">
        <v>1311</v>
      </c>
      <c r="E259" s="577" t="s">
        <v>6504</v>
      </c>
      <c r="F259" s="188" t="s">
        <v>6910</v>
      </c>
      <c r="G259" s="661"/>
      <c r="H259" s="579" t="s">
        <v>6926</v>
      </c>
      <c r="I259" s="368">
        <v>74</v>
      </c>
      <c r="J259" s="662"/>
      <c r="K259" s="663">
        <f>IF(L259="","","～")</f>
      </c>
      <c r="L259" s="664"/>
      <c r="M259" s="194">
        <f t="shared" si="120"/>
        <v>2120000</v>
      </c>
      <c r="N259" s="665"/>
      <c r="O259" s="666">
        <v>2120000</v>
      </c>
      <c r="P259" s="197"/>
      <c r="Q259" s="198"/>
      <c r="R259" s="197"/>
      <c r="S259" s="150">
        <v>2070000</v>
      </c>
      <c r="T259" s="226" t="s">
        <v>6598</v>
      </c>
      <c r="U259" s="200"/>
      <c r="V259" s="200"/>
      <c r="W259" s="201">
        <f t="shared" si="121"/>
        <v>2120000</v>
      </c>
      <c r="X259" s="202">
        <f>SUM(Y259:AC259)+AD259</f>
        <v>2120000</v>
      </c>
      <c r="Y259" s="667"/>
      <c r="Z259" s="668"/>
      <c r="AA259" s="668"/>
      <c r="AB259" s="668"/>
      <c r="AC259" s="669"/>
      <c r="AD259" s="431">
        <f>+O259</f>
        <v>2120000</v>
      </c>
      <c r="AE259" s="670"/>
      <c r="AF259" s="671">
        <v>4000000</v>
      </c>
      <c r="AG259" s="672">
        <v>2070000</v>
      </c>
      <c r="AH259" s="673"/>
      <c r="AI259" s="674">
        <v>2030000</v>
      </c>
      <c r="AJ259" s="675">
        <v>4000000</v>
      </c>
      <c r="AK259" s="667"/>
      <c r="AL259" s="671"/>
      <c r="AM259" s="676"/>
      <c r="AN259" s="227" t="s">
        <v>6610</v>
      </c>
      <c r="AO259" s="30" t="str">
        <f t="shared" si="116"/>
        <v>1311</v>
      </c>
      <c r="AP259" s="677">
        <v>13</v>
      </c>
      <c r="AQ259" s="678">
        <v>11</v>
      </c>
      <c r="AR259" s="216" t="str">
        <f t="shared" si="117"/>
        <v>1311</v>
      </c>
      <c r="AS259" s="4" t="s">
        <v>6505</v>
      </c>
      <c r="AT259" s="24" t="s">
        <v>6505</v>
      </c>
      <c r="AU259" s="201">
        <f>AG259+X259-AD259</f>
        <v>2070000</v>
      </c>
      <c r="AV259" s="389"/>
      <c r="AW259" s="390"/>
      <c r="AX259" s="391"/>
      <c r="AY259" s="392">
        <f t="shared" si="118"/>
        <v>-4000000</v>
      </c>
    </row>
    <row r="260" spans="1:51" ht="18" customHeight="1" outlineLevel="2">
      <c r="A260" s="221"/>
      <c r="B260" s="679" t="s">
        <v>6324</v>
      </c>
      <c r="C260" s="222">
        <v>99</v>
      </c>
      <c r="D260" s="4">
        <v>1312</v>
      </c>
      <c r="E260" s="187" t="s">
        <v>6504</v>
      </c>
      <c r="F260" s="188" t="s">
        <v>6910</v>
      </c>
      <c r="G260" s="189"/>
      <c r="H260" s="223" t="s">
        <v>6927</v>
      </c>
      <c r="I260" s="141">
        <v>74</v>
      </c>
      <c r="J260" s="224"/>
      <c r="K260" s="192">
        <f>IF(L260="","","～")</f>
      </c>
      <c r="L260" s="193"/>
      <c r="M260" s="194">
        <f t="shared" si="120"/>
        <v>720000</v>
      </c>
      <c r="N260" s="195"/>
      <c r="O260" s="231">
        <v>720000</v>
      </c>
      <c r="P260" s="197"/>
      <c r="Q260" s="198"/>
      <c r="R260" s="197"/>
      <c r="S260" s="150">
        <v>720000</v>
      </c>
      <c r="T260" s="226" t="s">
        <v>6598</v>
      </c>
      <c r="U260" s="200"/>
      <c r="V260" s="200"/>
      <c r="W260" s="396">
        <f t="shared" si="121"/>
        <v>720000</v>
      </c>
      <c r="X260" s="202">
        <f>SUM(Y260:AC260)+AD260</f>
        <v>720000</v>
      </c>
      <c r="Y260" s="203"/>
      <c r="Z260" s="204"/>
      <c r="AA260" s="204"/>
      <c r="AB260" s="204"/>
      <c r="AC260" s="205"/>
      <c r="AD260" s="431">
        <f>+O260</f>
        <v>720000</v>
      </c>
      <c r="AE260" s="207"/>
      <c r="AF260" s="197">
        <v>720000</v>
      </c>
      <c r="AG260" s="208">
        <v>720000</v>
      </c>
      <c r="AH260" s="209"/>
      <c r="AI260" s="210">
        <v>720000</v>
      </c>
      <c r="AJ260" s="211">
        <v>720000</v>
      </c>
      <c r="AK260" s="203"/>
      <c r="AL260" s="197"/>
      <c r="AM260" s="212"/>
      <c r="AN260" s="227" t="s">
        <v>6610</v>
      </c>
      <c r="AO260" s="30" t="str">
        <f t="shared" si="116"/>
        <v>1312</v>
      </c>
      <c r="AP260" s="214">
        <v>13</v>
      </c>
      <c r="AQ260" s="680">
        <v>12</v>
      </c>
      <c r="AR260" s="216" t="str">
        <f t="shared" si="117"/>
        <v>1312</v>
      </c>
      <c r="AS260" s="4" t="s">
        <v>6506</v>
      </c>
      <c r="AT260" s="24" t="s">
        <v>6506</v>
      </c>
      <c r="AU260" s="396">
        <f>AG260</f>
        <v>720000</v>
      </c>
      <c r="AV260" s="217"/>
      <c r="AW260" s="218"/>
      <c r="AX260" s="219"/>
      <c r="AY260" s="220">
        <f t="shared" si="118"/>
        <v>-720000</v>
      </c>
    </row>
    <row r="261" spans="1:51" ht="18" customHeight="1" outlineLevel="2">
      <c r="A261" s="221"/>
      <c r="B261" s="655" t="s">
        <v>6584</v>
      </c>
      <c r="C261" s="222">
        <v>99</v>
      </c>
      <c r="D261" s="4">
        <v>1491</v>
      </c>
      <c r="E261" s="187" t="s">
        <v>6928</v>
      </c>
      <c r="F261" s="188" t="s">
        <v>6910</v>
      </c>
      <c r="G261" s="189"/>
      <c r="H261" s="223" t="s">
        <v>6929</v>
      </c>
      <c r="I261" s="141">
        <v>75</v>
      </c>
      <c r="J261" s="224"/>
      <c r="K261" s="192">
        <f>IF(L261="","","～")</f>
      </c>
      <c r="L261" s="193"/>
      <c r="M261" s="194">
        <f t="shared" si="120"/>
        <v>814525</v>
      </c>
      <c r="N261" s="195"/>
      <c r="O261" s="231">
        <v>814525</v>
      </c>
      <c r="P261" s="197"/>
      <c r="Q261" s="198"/>
      <c r="R261" s="197"/>
      <c r="S261" s="150">
        <v>831745</v>
      </c>
      <c r="T261" s="226" t="s">
        <v>6598</v>
      </c>
      <c r="U261" s="200"/>
      <c r="V261" s="200"/>
      <c r="W261" s="201">
        <f t="shared" si="121"/>
        <v>814525</v>
      </c>
      <c r="X261" s="202">
        <f>SUM(Y261:AC261)+AD261</f>
        <v>814525</v>
      </c>
      <c r="Y261" s="203"/>
      <c r="Z261" s="204"/>
      <c r="AA261" s="204"/>
      <c r="AB261" s="204"/>
      <c r="AC261" s="205"/>
      <c r="AD261" s="431">
        <f>+O261</f>
        <v>814525</v>
      </c>
      <c r="AE261" s="207"/>
      <c r="AF261" s="197">
        <v>500000</v>
      </c>
      <c r="AG261" s="208">
        <v>831745</v>
      </c>
      <c r="AH261" s="209"/>
      <c r="AI261" s="210">
        <v>1150000</v>
      </c>
      <c r="AJ261" s="211">
        <v>800000</v>
      </c>
      <c r="AK261" s="203"/>
      <c r="AL261" s="197"/>
      <c r="AM261" s="212"/>
      <c r="AN261" s="227" t="s">
        <v>6610</v>
      </c>
      <c r="AO261" s="30" t="str">
        <f t="shared" si="116"/>
        <v>1491</v>
      </c>
      <c r="AP261" s="214">
        <v>14</v>
      </c>
      <c r="AQ261" s="215" t="s">
        <v>6920</v>
      </c>
      <c r="AR261" s="216" t="str">
        <f t="shared" si="117"/>
        <v>1491</v>
      </c>
      <c r="AS261" s="4" t="s">
        <v>6507</v>
      </c>
      <c r="AT261" s="24" t="s">
        <v>6507</v>
      </c>
      <c r="AU261" s="201">
        <f>AG261</f>
        <v>831745</v>
      </c>
      <c r="AV261" s="217"/>
      <c r="AW261" s="218"/>
      <c r="AX261" s="219"/>
      <c r="AY261" s="220">
        <f t="shared" si="118"/>
        <v>-500000</v>
      </c>
    </row>
    <row r="262" spans="1:51" ht="18" customHeight="1" outlineLevel="2" thickBot="1">
      <c r="A262" s="221"/>
      <c r="B262" s="655" t="s">
        <v>6584</v>
      </c>
      <c r="C262" s="222">
        <v>99</v>
      </c>
      <c r="D262" s="4">
        <v>1492</v>
      </c>
      <c r="E262" s="681" t="s">
        <v>6930</v>
      </c>
      <c r="F262" s="188" t="s">
        <v>6910</v>
      </c>
      <c r="G262" s="189"/>
      <c r="H262" s="223" t="s">
        <v>6931</v>
      </c>
      <c r="I262" s="141">
        <v>76</v>
      </c>
      <c r="J262" s="224"/>
      <c r="K262" s="192">
        <f>IF(L262="","","～")</f>
      </c>
      <c r="L262" s="193"/>
      <c r="M262" s="194">
        <f t="shared" si="120"/>
        <v>3000000</v>
      </c>
      <c r="N262" s="195"/>
      <c r="O262" s="231">
        <v>3000000</v>
      </c>
      <c r="P262" s="197"/>
      <c r="Q262" s="198"/>
      <c r="R262" s="197"/>
      <c r="S262" s="150">
        <v>831745</v>
      </c>
      <c r="T262" s="226" t="s">
        <v>6598</v>
      </c>
      <c r="U262" s="200"/>
      <c r="V262" s="200"/>
      <c r="W262" s="201">
        <f t="shared" si="121"/>
        <v>3000000</v>
      </c>
      <c r="X262" s="202">
        <f>SUM(Y262:AC262)+AD262</f>
        <v>3000000</v>
      </c>
      <c r="Y262" s="203"/>
      <c r="Z262" s="204"/>
      <c r="AA262" s="204"/>
      <c r="AB262" s="204"/>
      <c r="AC262" s="205"/>
      <c r="AD262" s="431">
        <f>+O262</f>
        <v>3000000</v>
      </c>
      <c r="AE262" s="207"/>
      <c r="AF262" s="197">
        <v>500000</v>
      </c>
      <c r="AG262" s="208">
        <v>831745</v>
      </c>
      <c r="AH262" s="209"/>
      <c r="AI262" s="210">
        <v>1150000</v>
      </c>
      <c r="AJ262" s="211">
        <v>800000</v>
      </c>
      <c r="AK262" s="203"/>
      <c r="AL262" s="197"/>
      <c r="AM262" s="212"/>
      <c r="AN262" s="227" t="s">
        <v>6610</v>
      </c>
      <c r="AO262" s="30" t="str">
        <f t="shared" si="116"/>
        <v>1492</v>
      </c>
      <c r="AP262" s="214">
        <v>14</v>
      </c>
      <c r="AQ262" s="215" t="s">
        <v>6922</v>
      </c>
      <c r="AR262" s="216" t="str">
        <f t="shared" si="117"/>
        <v>1492</v>
      </c>
      <c r="AS262" s="4" t="s">
        <v>6508</v>
      </c>
      <c r="AT262" s="24" t="s">
        <v>6507</v>
      </c>
      <c r="AU262" s="201">
        <f>AG262</f>
        <v>831745</v>
      </c>
      <c r="AV262" s="217"/>
      <c r="AW262" s="218"/>
      <c r="AX262" s="219"/>
      <c r="AY262" s="220">
        <f t="shared" si="118"/>
        <v>-500000</v>
      </c>
    </row>
    <row r="263" spans="1:51" s="695" customFormat="1" ht="18" customHeight="1" outlineLevel="2" thickBot="1">
      <c r="A263" s="682"/>
      <c r="B263" s="683" t="s">
        <v>6584</v>
      </c>
      <c r="C263" s="222">
        <v>99</v>
      </c>
      <c r="D263" s="684">
        <v>1493</v>
      </c>
      <c r="E263" s="681" t="s">
        <v>6930</v>
      </c>
      <c r="F263" s="188" t="s">
        <v>6910</v>
      </c>
      <c r="G263" s="189"/>
      <c r="H263" s="190" t="s">
        <v>6932</v>
      </c>
      <c r="I263" s="141"/>
      <c r="J263" s="224"/>
      <c r="K263" s="192"/>
      <c r="L263" s="685"/>
      <c r="M263" s="194">
        <f>N263+O263-X263</f>
        <v>-320000</v>
      </c>
      <c r="N263" s="195"/>
      <c r="O263" s="196"/>
      <c r="P263" s="198"/>
      <c r="Q263" s="203"/>
      <c r="R263" s="203"/>
      <c r="S263" s="150">
        <v>-320000</v>
      </c>
      <c r="T263" s="226"/>
      <c r="U263" s="394"/>
      <c r="V263" s="200"/>
      <c r="W263" s="201">
        <f t="shared" si="121"/>
        <v>0</v>
      </c>
      <c r="X263" s="202">
        <f>SUM(Y263:AC263)</f>
        <v>320000</v>
      </c>
      <c r="Y263" s="203"/>
      <c r="Z263" s="204"/>
      <c r="AA263" s="204"/>
      <c r="AB263" s="204"/>
      <c r="AC263" s="277">
        <v>320000</v>
      </c>
      <c r="AD263" s="206"/>
      <c r="AE263" s="686"/>
      <c r="AF263" s="687"/>
      <c r="AG263" s="688">
        <v>-320000</v>
      </c>
      <c r="AH263" s="209"/>
      <c r="AI263" s="210"/>
      <c r="AJ263" s="211"/>
      <c r="AK263" s="689"/>
      <c r="AL263" s="687"/>
      <c r="AM263" s="690"/>
      <c r="AN263" s="213"/>
      <c r="AO263" s="691" t="str">
        <f t="shared" si="116"/>
        <v>1493</v>
      </c>
      <c r="AP263" s="692">
        <v>14</v>
      </c>
      <c r="AQ263" s="693" t="s">
        <v>6925</v>
      </c>
      <c r="AR263" s="694" t="str">
        <f t="shared" si="117"/>
        <v>1493</v>
      </c>
      <c r="AS263" s="684" t="s">
        <v>6509</v>
      </c>
      <c r="AT263" s="695" t="s">
        <v>6508</v>
      </c>
      <c r="AU263" s="201">
        <f>AG305</f>
        <v>78820000</v>
      </c>
      <c r="AV263" s="696"/>
      <c r="AW263" s="697"/>
      <c r="AX263" s="219"/>
      <c r="AY263" s="698">
        <f>AH305-AF263</f>
        <v>78820000</v>
      </c>
    </row>
    <row r="264" spans="1:51" ht="18" customHeight="1" outlineLevel="2" thickBot="1">
      <c r="A264" s="221"/>
      <c r="B264" s="655" t="s">
        <v>6584</v>
      </c>
      <c r="C264" s="222">
        <v>99</v>
      </c>
      <c r="D264" s="4" t="s">
        <v>6337</v>
      </c>
      <c r="E264" s="187" t="s">
        <v>6767</v>
      </c>
      <c r="F264" s="188" t="s">
        <v>6910</v>
      </c>
      <c r="G264" s="189"/>
      <c r="H264" s="190" t="s">
        <v>6933</v>
      </c>
      <c r="I264" s="141"/>
      <c r="J264" s="224"/>
      <c r="K264" s="192"/>
      <c r="L264" s="193"/>
      <c r="M264" s="194">
        <f aca="true" t="shared" si="122" ref="M264:M283">N264+O264</f>
        <v>0</v>
      </c>
      <c r="N264" s="195"/>
      <c r="O264" s="196"/>
      <c r="P264" s="197"/>
      <c r="Q264" s="198"/>
      <c r="R264" s="198"/>
      <c r="S264" s="150">
        <v>300000</v>
      </c>
      <c r="T264" s="226"/>
      <c r="U264" s="394"/>
      <c r="V264" s="200"/>
      <c r="W264" s="201">
        <f t="shared" si="121"/>
        <v>0</v>
      </c>
      <c r="X264" s="202">
        <f>SUM(Y264:AC264)+AD264</f>
        <v>0</v>
      </c>
      <c r="Y264" s="203"/>
      <c r="Z264" s="204"/>
      <c r="AA264" s="204"/>
      <c r="AB264" s="204"/>
      <c r="AC264" s="205"/>
      <c r="AD264" s="206"/>
      <c r="AE264" s="207"/>
      <c r="AF264" s="197"/>
      <c r="AG264" s="208">
        <v>300000</v>
      </c>
      <c r="AH264" s="209">
        <v>543000</v>
      </c>
      <c r="AI264" s="210">
        <v>800000</v>
      </c>
      <c r="AJ264" s="211">
        <v>600000</v>
      </c>
      <c r="AK264" s="514">
        <v>1000000</v>
      </c>
      <c r="AL264" s="515"/>
      <c r="AM264" s="212"/>
      <c r="AN264" s="227"/>
      <c r="AO264" s="30">
        <f t="shared" si="116"/>
      </c>
      <c r="AP264" s="214"/>
      <c r="AQ264" s="215"/>
      <c r="AR264" s="216">
        <f t="shared" si="117"/>
      </c>
      <c r="AS264" s="4" t="s">
        <v>6337</v>
      </c>
      <c r="AT264" s="24" t="s">
        <v>6510</v>
      </c>
      <c r="AU264" s="201">
        <f>AG264</f>
        <v>300000</v>
      </c>
      <c r="AV264" s="217"/>
      <c r="AW264" s="218"/>
      <c r="AX264" s="219"/>
      <c r="AY264" s="220">
        <f>AH264-AF264</f>
        <v>543000</v>
      </c>
    </row>
    <row r="265" spans="1:51" ht="18" customHeight="1" outlineLevel="2" thickBot="1">
      <c r="A265" s="221"/>
      <c r="B265" s="274" t="s">
        <v>6324</v>
      </c>
      <c r="C265" s="222">
        <v>41</v>
      </c>
      <c r="D265" s="4">
        <v>1591</v>
      </c>
      <c r="E265" s="187" t="s">
        <v>6767</v>
      </c>
      <c r="F265" s="188" t="s">
        <v>6934</v>
      </c>
      <c r="G265" s="189"/>
      <c r="H265" s="190" t="s">
        <v>6511</v>
      </c>
      <c r="I265" s="141"/>
      <c r="J265" s="191"/>
      <c r="K265" s="192">
        <f>IF(L265="","","～")</f>
      </c>
      <c r="L265" s="517"/>
      <c r="M265" s="194">
        <f>N265</f>
        <v>480000</v>
      </c>
      <c r="N265" s="195">
        <v>480000</v>
      </c>
      <c r="O265" s="196"/>
      <c r="P265" s="197"/>
      <c r="Q265" s="198"/>
      <c r="R265" s="198"/>
      <c r="S265" s="150">
        <v>480000</v>
      </c>
      <c r="T265" s="226"/>
      <c r="U265" s="200"/>
      <c r="V265" s="200"/>
      <c r="W265" s="201">
        <f>X265-AC265</f>
        <v>480000</v>
      </c>
      <c r="X265" s="202">
        <f>SUM(Y265:AB265)+AD265</f>
        <v>1080000</v>
      </c>
      <c r="Y265" s="203"/>
      <c r="Z265" s="204"/>
      <c r="AA265" s="204"/>
      <c r="AB265" s="204"/>
      <c r="AC265" s="499">
        <v>600000</v>
      </c>
      <c r="AD265" s="206">
        <v>1080000</v>
      </c>
      <c r="AE265" s="397"/>
      <c r="AF265" s="197"/>
      <c r="AG265" s="208">
        <v>480000</v>
      </c>
      <c r="AH265" s="398">
        <v>1080000</v>
      </c>
      <c r="AI265" s="399"/>
      <c r="AJ265" s="211">
        <v>600000</v>
      </c>
      <c r="AK265" s="203">
        <v>900000</v>
      </c>
      <c r="AL265" s="197"/>
      <c r="AM265" s="212"/>
      <c r="AN265" s="213" t="s">
        <v>6724</v>
      </c>
      <c r="AO265" s="30" t="str">
        <f t="shared" si="116"/>
        <v>1591</v>
      </c>
      <c r="AP265" s="214">
        <v>15</v>
      </c>
      <c r="AQ265" s="215" t="s">
        <v>6920</v>
      </c>
      <c r="AR265" s="216" t="str">
        <f t="shared" si="117"/>
        <v>1591</v>
      </c>
      <c r="AS265" s="4" t="s">
        <v>6510</v>
      </c>
      <c r="AT265" s="24" t="s">
        <v>6512</v>
      </c>
      <c r="AU265" s="497">
        <f>AG265</f>
        <v>480000</v>
      </c>
      <c r="AV265" s="217"/>
      <c r="AW265" s="218"/>
      <c r="AX265" s="195"/>
      <c r="AY265" s="220">
        <f>AH265-AF265</f>
        <v>1080000</v>
      </c>
    </row>
    <row r="266" spans="1:51" ht="17.25" customHeight="1" outlineLevel="2">
      <c r="A266" s="221"/>
      <c r="B266" s="655" t="s">
        <v>6584</v>
      </c>
      <c r="C266" s="222">
        <v>99</v>
      </c>
      <c r="D266" s="4">
        <v>15</v>
      </c>
      <c r="E266" s="187" t="s">
        <v>6767</v>
      </c>
      <c r="F266" s="188" t="s">
        <v>6910</v>
      </c>
      <c r="G266" s="189"/>
      <c r="H266" s="190" t="s">
        <v>6914</v>
      </c>
      <c r="I266" s="141"/>
      <c r="J266" s="224"/>
      <c r="K266" s="192"/>
      <c r="L266" s="193"/>
      <c r="M266" s="194">
        <f t="shared" si="122"/>
        <v>220000</v>
      </c>
      <c r="N266" s="195">
        <v>220000</v>
      </c>
      <c r="O266" s="196"/>
      <c r="P266" s="198"/>
      <c r="Q266" s="203"/>
      <c r="R266" s="203"/>
      <c r="S266" s="150">
        <v>300000</v>
      </c>
      <c r="T266" s="226"/>
      <c r="U266" s="200"/>
      <c r="V266" s="200"/>
      <c r="W266" s="201">
        <f>M266+X266-AD266</f>
        <v>220000</v>
      </c>
      <c r="X266" s="202">
        <f>SUM(Y266:AC266)</f>
        <v>0</v>
      </c>
      <c r="Y266" s="203"/>
      <c r="Z266" s="204"/>
      <c r="AA266" s="204"/>
      <c r="AB266" s="204"/>
      <c r="AC266" s="205"/>
      <c r="AD266" s="206"/>
      <c r="AE266" s="207"/>
      <c r="AF266" s="197"/>
      <c r="AG266" s="208">
        <v>300000</v>
      </c>
      <c r="AH266" s="209">
        <v>120000</v>
      </c>
      <c r="AI266" s="210"/>
      <c r="AJ266" s="211">
        <v>80000</v>
      </c>
      <c r="AK266" s="203"/>
      <c r="AL266" s="197"/>
      <c r="AM266" s="212"/>
      <c r="AN266" s="213"/>
      <c r="AO266" s="30" t="str">
        <f t="shared" si="116"/>
        <v>15</v>
      </c>
      <c r="AP266" s="214">
        <v>15</v>
      </c>
      <c r="AQ266" s="215"/>
      <c r="AR266" s="216" t="str">
        <f t="shared" si="117"/>
        <v>15</v>
      </c>
      <c r="AS266" s="4" t="s">
        <v>6336</v>
      </c>
      <c r="AT266" s="24" t="s">
        <v>6336</v>
      </c>
      <c r="AU266" s="201">
        <f>AG266+X266</f>
        <v>300000</v>
      </c>
      <c r="AV266" s="217"/>
      <c r="AW266" s="218"/>
      <c r="AX266" s="219"/>
      <c r="AY266" s="220">
        <f>AH266-AF266</f>
        <v>120000</v>
      </c>
    </row>
    <row r="267" spans="1:51" ht="17.25" customHeight="1" outlineLevel="2">
      <c r="A267" s="221"/>
      <c r="B267" s="655" t="s">
        <v>6584</v>
      </c>
      <c r="C267" s="222">
        <v>99</v>
      </c>
      <c r="D267" s="4">
        <v>1691</v>
      </c>
      <c r="E267" s="187" t="s">
        <v>6935</v>
      </c>
      <c r="F267" s="188" t="s">
        <v>6910</v>
      </c>
      <c r="G267" s="189"/>
      <c r="H267" s="699" t="s">
        <v>6936</v>
      </c>
      <c r="I267" s="141"/>
      <c r="J267" s="224"/>
      <c r="K267" s="192"/>
      <c r="L267" s="193"/>
      <c r="M267" s="194">
        <f t="shared" si="122"/>
        <v>390000</v>
      </c>
      <c r="N267" s="195">
        <v>390000</v>
      </c>
      <c r="O267" s="196"/>
      <c r="P267" s="197"/>
      <c r="Q267" s="198"/>
      <c r="R267" s="198"/>
      <c r="S267" s="150">
        <v>0</v>
      </c>
      <c r="T267" s="199"/>
      <c r="U267" s="394"/>
      <c r="V267" s="200"/>
      <c r="W267" s="201">
        <f>M267</f>
        <v>390000</v>
      </c>
      <c r="X267" s="202">
        <f>SUM(Y267:AC267)-AC267</f>
        <v>390000</v>
      </c>
      <c r="Y267" s="203">
        <v>390000</v>
      </c>
      <c r="Z267" s="204"/>
      <c r="AA267" s="204"/>
      <c r="AB267" s="204"/>
      <c r="AC267" s="205">
        <v>390000</v>
      </c>
      <c r="AD267" s="206"/>
      <c r="AE267" s="207"/>
      <c r="AF267" s="197"/>
      <c r="AG267" s="208">
        <v>0</v>
      </c>
      <c r="AH267" s="209">
        <v>800000</v>
      </c>
      <c r="AI267" s="210"/>
      <c r="AJ267" s="211">
        <v>720000</v>
      </c>
      <c r="AK267" s="203"/>
      <c r="AL267" s="197"/>
      <c r="AM267" s="212" t="s">
        <v>6937</v>
      </c>
      <c r="AN267" s="213" t="s">
        <v>6938</v>
      </c>
      <c r="AO267" s="30" t="str">
        <f t="shared" si="116"/>
        <v>1691</v>
      </c>
      <c r="AP267" s="214">
        <v>16</v>
      </c>
      <c r="AQ267" s="215" t="s">
        <v>6920</v>
      </c>
      <c r="AR267" s="216" t="str">
        <f t="shared" si="117"/>
        <v>1691</v>
      </c>
      <c r="AS267" s="4" t="s">
        <v>6513</v>
      </c>
      <c r="AT267" s="24" t="s">
        <v>6513</v>
      </c>
      <c r="AU267" s="201">
        <f>AG267</f>
        <v>0</v>
      </c>
      <c r="AV267" s="217"/>
      <c r="AW267" s="218"/>
      <c r="AX267" s="219"/>
      <c r="AY267" s="220">
        <f>AH267-AF267</f>
        <v>800000</v>
      </c>
    </row>
    <row r="268" spans="1:51" ht="19.5" customHeight="1" outlineLevel="2">
      <c r="A268" s="221"/>
      <c r="B268" s="683" t="s">
        <v>6584</v>
      </c>
      <c r="C268" s="222">
        <v>99</v>
      </c>
      <c r="D268" s="4">
        <v>1701</v>
      </c>
      <c r="E268" s="187" t="s">
        <v>6617</v>
      </c>
      <c r="F268" s="188" t="s">
        <v>6910</v>
      </c>
      <c r="G268" s="700"/>
      <c r="H268" s="190" t="s">
        <v>6939</v>
      </c>
      <c r="I268" s="141"/>
      <c r="J268" s="701"/>
      <c r="K268" s="192">
        <f>IF(L268="","","～")</f>
      </c>
      <c r="L268" s="702"/>
      <c r="M268" s="194">
        <f t="shared" si="122"/>
        <v>50000</v>
      </c>
      <c r="N268" s="195">
        <v>50000</v>
      </c>
      <c r="O268" s="703"/>
      <c r="P268" s="197"/>
      <c r="Q268" s="198"/>
      <c r="R268" s="198"/>
      <c r="S268" s="150">
        <v>50000</v>
      </c>
      <c r="T268" s="199"/>
      <c r="U268" s="704"/>
      <c r="V268" s="200"/>
      <c r="W268" s="201">
        <f aca="true" t="shared" si="123" ref="W268:W279">M268+X268-AD268</f>
        <v>50000</v>
      </c>
      <c r="X268" s="705">
        <f>SUM(Y268:AC268)+AD268</f>
        <v>0</v>
      </c>
      <c r="Y268" s="203"/>
      <c r="Z268" s="204"/>
      <c r="AA268" s="204"/>
      <c r="AB268" s="204"/>
      <c r="AC268" s="205"/>
      <c r="AD268" s="206"/>
      <c r="AE268" s="207"/>
      <c r="AF268" s="197"/>
      <c r="AG268" s="208">
        <v>50000</v>
      </c>
      <c r="AH268" s="209"/>
      <c r="AI268" s="210"/>
      <c r="AJ268" s="211">
        <v>0</v>
      </c>
      <c r="AK268" s="514">
        <v>900000</v>
      </c>
      <c r="AL268" s="515"/>
      <c r="AM268" s="212"/>
      <c r="AN268" s="213"/>
      <c r="AO268" s="30" t="str">
        <f t="shared" si="116"/>
        <v>1701</v>
      </c>
      <c r="AP268" s="692">
        <v>17</v>
      </c>
      <c r="AQ268" s="693" t="s">
        <v>6940</v>
      </c>
      <c r="AR268" s="216" t="str">
        <f t="shared" si="117"/>
        <v>1701</v>
      </c>
      <c r="AS268" s="4" t="s">
        <v>6514</v>
      </c>
      <c r="AT268" s="217" t="s">
        <v>6514</v>
      </c>
      <c r="AU268" s="201">
        <f>AG268</f>
        <v>50000</v>
      </c>
      <c r="AV268" s="218"/>
      <c r="AW268" s="706">
        <v>100000</v>
      </c>
      <c r="AX268" s="220">
        <f>AH268-AF268</f>
        <v>0</v>
      </c>
      <c r="AY268" s="24"/>
    </row>
    <row r="269" spans="1:51" s="243" customFormat="1" ht="14.25" customHeight="1" hidden="1" outlineLevel="2">
      <c r="A269" s="229"/>
      <c r="B269" s="707" t="s">
        <v>6584</v>
      </c>
      <c r="C269" s="250">
        <v>99</v>
      </c>
      <c r="D269" s="230">
        <v>1713</v>
      </c>
      <c r="E269" s="187" t="s">
        <v>6617</v>
      </c>
      <c r="F269" s="252" t="s">
        <v>6910</v>
      </c>
      <c r="G269" s="253"/>
      <c r="H269" s="190" t="s">
        <v>6941</v>
      </c>
      <c r="I269" s="141"/>
      <c r="J269" s="519"/>
      <c r="K269" s="257">
        <f>IF(L269="","","～")</f>
      </c>
      <c r="L269" s="520"/>
      <c r="M269" s="194">
        <f t="shared" si="122"/>
        <v>0</v>
      </c>
      <c r="N269" s="247"/>
      <c r="O269" s="260"/>
      <c r="P269" s="234"/>
      <c r="Q269" s="261"/>
      <c r="R269" s="261"/>
      <c r="S269" s="150">
        <v>0</v>
      </c>
      <c r="T269" s="263" t="s">
        <v>6598</v>
      </c>
      <c r="U269" s="708"/>
      <c r="V269" s="264"/>
      <c r="W269" s="265">
        <f t="shared" si="123"/>
        <v>0</v>
      </c>
      <c r="X269" s="266">
        <f>SUM(Y269:AC269)+AD269</f>
        <v>0</v>
      </c>
      <c r="Y269" s="238"/>
      <c r="Z269" s="267"/>
      <c r="AA269" s="267"/>
      <c r="AB269" s="267"/>
      <c r="AC269" s="268"/>
      <c r="AD269" s="269"/>
      <c r="AE269" s="233"/>
      <c r="AF269" s="234"/>
      <c r="AG269" s="270">
        <v>0</v>
      </c>
      <c r="AH269" s="235"/>
      <c r="AI269" s="236"/>
      <c r="AJ269" s="237">
        <v>300000</v>
      </c>
      <c r="AK269" s="238">
        <v>900000</v>
      </c>
      <c r="AL269" s="234"/>
      <c r="AM269" s="240"/>
      <c r="AN269" s="271" t="s">
        <v>6610</v>
      </c>
      <c r="AO269" s="241" t="str">
        <f t="shared" si="116"/>
        <v>1713</v>
      </c>
      <c r="AP269" s="272">
        <v>17</v>
      </c>
      <c r="AQ269" s="273" t="s">
        <v>6669</v>
      </c>
      <c r="AR269" s="242" t="str">
        <f t="shared" si="117"/>
        <v>1713</v>
      </c>
      <c r="AS269" s="230" t="s">
        <v>6515</v>
      </c>
      <c r="AT269" s="243" t="s">
        <v>6515</v>
      </c>
      <c r="AU269" s="265">
        <f>AG269</f>
        <v>0</v>
      </c>
      <c r="AV269" s="245"/>
      <c r="AW269" s="246"/>
      <c r="AX269" s="247"/>
      <c r="AY269" s="248">
        <f aca="true" t="shared" si="124" ref="AY269:AY283">AH269-AF269</f>
        <v>0</v>
      </c>
    </row>
    <row r="270" spans="1:51" ht="17.25" customHeight="1" outlineLevel="2">
      <c r="A270" s="221"/>
      <c r="B270" s="655" t="s">
        <v>6584</v>
      </c>
      <c r="C270" s="222">
        <v>99</v>
      </c>
      <c r="D270" s="4">
        <v>1723</v>
      </c>
      <c r="E270" s="187" t="s">
        <v>6617</v>
      </c>
      <c r="F270" s="188" t="s">
        <v>6910</v>
      </c>
      <c r="G270" s="189"/>
      <c r="H270" s="190" t="s">
        <v>6942</v>
      </c>
      <c r="I270" s="141"/>
      <c r="J270" s="224"/>
      <c r="K270" s="192">
        <f>IF(L270="","","～")</f>
      </c>
      <c r="L270" s="193"/>
      <c r="M270" s="194">
        <f t="shared" si="122"/>
        <v>120000</v>
      </c>
      <c r="N270" s="195">
        <v>120000</v>
      </c>
      <c r="O270" s="196"/>
      <c r="P270" s="197"/>
      <c r="Q270" s="198"/>
      <c r="R270" s="197"/>
      <c r="S270" s="150">
        <v>120000</v>
      </c>
      <c r="T270" s="199">
        <v>43200</v>
      </c>
      <c r="U270" s="200"/>
      <c r="V270" s="200"/>
      <c r="W270" s="201">
        <f t="shared" si="123"/>
        <v>120000</v>
      </c>
      <c r="X270" s="202">
        <f aca="true" t="shared" si="125" ref="X270:X275">SUM(Y270:AC270)</f>
        <v>0</v>
      </c>
      <c r="Y270" s="203"/>
      <c r="Z270" s="204"/>
      <c r="AA270" s="204"/>
      <c r="AB270" s="204"/>
      <c r="AC270" s="205"/>
      <c r="AD270" s="206"/>
      <c r="AE270" s="207"/>
      <c r="AF270" s="197"/>
      <c r="AG270" s="208">
        <v>120000</v>
      </c>
      <c r="AH270" s="209">
        <v>120000</v>
      </c>
      <c r="AI270" s="210"/>
      <c r="AJ270" s="211">
        <v>200000</v>
      </c>
      <c r="AK270" s="203"/>
      <c r="AL270" s="197"/>
      <c r="AM270" s="212"/>
      <c r="AN270" s="213"/>
      <c r="AO270" s="30" t="str">
        <f t="shared" si="116"/>
        <v>1723</v>
      </c>
      <c r="AP270" s="214">
        <v>17</v>
      </c>
      <c r="AQ270" s="215" t="s">
        <v>6606</v>
      </c>
      <c r="AR270" s="216" t="str">
        <f t="shared" si="117"/>
        <v>1723</v>
      </c>
      <c r="AS270" s="4" t="s">
        <v>6397</v>
      </c>
      <c r="AT270" s="24" t="s">
        <v>6395</v>
      </c>
      <c r="AU270" s="201">
        <f aca="true" t="shared" si="126" ref="AU270:AU276">AG270+X270</f>
        <v>120000</v>
      </c>
      <c r="AV270" s="217"/>
      <c r="AW270" s="218"/>
      <c r="AX270" s="219"/>
      <c r="AY270" s="220">
        <f t="shared" si="124"/>
        <v>120000</v>
      </c>
    </row>
    <row r="271" spans="1:51" ht="17.25" customHeight="1" outlineLevel="2">
      <c r="A271" s="221"/>
      <c r="B271" s="655" t="s">
        <v>6584</v>
      </c>
      <c r="C271" s="222">
        <v>99</v>
      </c>
      <c r="D271" s="4">
        <v>1724</v>
      </c>
      <c r="E271" s="187" t="s">
        <v>6617</v>
      </c>
      <c r="F271" s="188" t="s">
        <v>6910</v>
      </c>
      <c r="G271" s="189"/>
      <c r="H271" s="190" t="s">
        <v>6943</v>
      </c>
      <c r="I271" s="141"/>
      <c r="J271" s="224"/>
      <c r="K271" s="192">
        <f>IF(L271="","","～")</f>
      </c>
      <c r="L271" s="193"/>
      <c r="M271" s="194">
        <f t="shared" si="122"/>
        <v>500000</v>
      </c>
      <c r="N271" s="195">
        <v>500000</v>
      </c>
      <c r="O271" s="196"/>
      <c r="P271" s="197"/>
      <c r="Q271" s="198"/>
      <c r="R271" s="197"/>
      <c r="S271" s="150">
        <v>500000</v>
      </c>
      <c r="T271" s="199">
        <v>43200</v>
      </c>
      <c r="U271" s="200"/>
      <c r="V271" s="200"/>
      <c r="W271" s="201">
        <f t="shared" si="123"/>
        <v>500000</v>
      </c>
      <c r="X271" s="202">
        <f t="shared" si="125"/>
        <v>0</v>
      </c>
      <c r="Y271" s="203"/>
      <c r="Z271" s="204"/>
      <c r="AA271" s="204"/>
      <c r="AB271" s="204"/>
      <c r="AC271" s="205"/>
      <c r="AD271" s="206"/>
      <c r="AE271" s="207"/>
      <c r="AF271" s="197">
        <v>348800</v>
      </c>
      <c r="AG271" s="208">
        <v>500000</v>
      </c>
      <c r="AH271" s="209">
        <v>100000</v>
      </c>
      <c r="AI271" s="210"/>
      <c r="AJ271" s="211">
        <v>140000</v>
      </c>
      <c r="AK271" s="203"/>
      <c r="AL271" s="197"/>
      <c r="AM271" s="212"/>
      <c r="AN271" s="213"/>
      <c r="AO271" s="30" t="str">
        <f t="shared" si="116"/>
        <v>1724</v>
      </c>
      <c r="AP271" s="214">
        <v>17</v>
      </c>
      <c r="AQ271" s="215" t="s">
        <v>6638</v>
      </c>
      <c r="AR271" s="216" t="str">
        <f t="shared" si="117"/>
        <v>1724</v>
      </c>
      <c r="AS271" s="4" t="s">
        <v>6405</v>
      </c>
      <c r="AT271" s="24" t="s">
        <v>6406</v>
      </c>
      <c r="AU271" s="201">
        <f t="shared" si="126"/>
        <v>500000</v>
      </c>
      <c r="AV271" s="217"/>
      <c r="AW271" s="218"/>
      <c r="AX271" s="219"/>
      <c r="AY271" s="220">
        <f t="shared" si="124"/>
        <v>-248800</v>
      </c>
    </row>
    <row r="272" spans="1:51" ht="17.25" customHeight="1" outlineLevel="2">
      <c r="A272" s="221"/>
      <c r="B272" s="655" t="s">
        <v>6584</v>
      </c>
      <c r="C272" s="222">
        <v>99</v>
      </c>
      <c r="D272" s="4">
        <v>1725</v>
      </c>
      <c r="E272" s="187" t="s">
        <v>6617</v>
      </c>
      <c r="F272" s="188" t="s">
        <v>6910</v>
      </c>
      <c r="G272" s="189"/>
      <c r="H272" s="190" t="s">
        <v>6944</v>
      </c>
      <c r="I272" s="141"/>
      <c r="J272" s="224"/>
      <c r="K272" s="192"/>
      <c r="L272" s="193"/>
      <c r="M272" s="194">
        <f t="shared" si="122"/>
        <v>100000</v>
      </c>
      <c r="N272" s="195">
        <v>100000</v>
      </c>
      <c r="O272" s="196"/>
      <c r="P272" s="197"/>
      <c r="Q272" s="198"/>
      <c r="R272" s="197"/>
      <c r="S272" s="150">
        <v>100000</v>
      </c>
      <c r="T272" s="199">
        <v>43200</v>
      </c>
      <c r="U272" s="200"/>
      <c r="V272" s="200"/>
      <c r="W272" s="201">
        <f t="shared" si="123"/>
        <v>100000</v>
      </c>
      <c r="X272" s="202">
        <f t="shared" si="125"/>
        <v>0</v>
      </c>
      <c r="Y272" s="203"/>
      <c r="Z272" s="204"/>
      <c r="AA272" s="204"/>
      <c r="AB272" s="204"/>
      <c r="AC272" s="205"/>
      <c r="AD272" s="206"/>
      <c r="AE272" s="207"/>
      <c r="AF272" s="197"/>
      <c r="AG272" s="208">
        <v>100000</v>
      </c>
      <c r="AH272" s="209">
        <v>50000</v>
      </c>
      <c r="AI272" s="210"/>
      <c r="AJ272" s="211">
        <v>50000</v>
      </c>
      <c r="AK272" s="203"/>
      <c r="AL272" s="197"/>
      <c r="AM272" s="212"/>
      <c r="AN272" s="213"/>
      <c r="AO272" s="30" t="str">
        <f t="shared" si="116"/>
        <v>1725</v>
      </c>
      <c r="AP272" s="214">
        <v>17</v>
      </c>
      <c r="AQ272" s="215" t="s">
        <v>6945</v>
      </c>
      <c r="AR272" s="216" t="str">
        <f t="shared" si="117"/>
        <v>1725</v>
      </c>
      <c r="AS272" s="4" t="s">
        <v>6408</v>
      </c>
      <c r="AT272" s="24" t="s">
        <v>6415</v>
      </c>
      <c r="AU272" s="201">
        <f t="shared" si="126"/>
        <v>100000</v>
      </c>
      <c r="AV272" s="217"/>
      <c r="AW272" s="218"/>
      <c r="AX272" s="219"/>
      <c r="AY272" s="220">
        <f t="shared" si="124"/>
        <v>50000</v>
      </c>
    </row>
    <row r="273" spans="1:51" ht="17.25" customHeight="1" outlineLevel="2">
      <c r="A273" s="221"/>
      <c r="B273" s="655" t="s">
        <v>6584</v>
      </c>
      <c r="C273" s="222">
        <v>99</v>
      </c>
      <c r="D273" s="4">
        <v>1726</v>
      </c>
      <c r="E273" s="187" t="s">
        <v>6617</v>
      </c>
      <c r="F273" s="188" t="s">
        <v>6910</v>
      </c>
      <c r="G273" s="189"/>
      <c r="H273" s="190" t="s">
        <v>6946</v>
      </c>
      <c r="I273" s="141"/>
      <c r="J273" s="224"/>
      <c r="K273" s="192">
        <f>IF(L273="","","～")</f>
      </c>
      <c r="L273" s="193"/>
      <c r="M273" s="194">
        <f>N273+O273</f>
        <v>200000</v>
      </c>
      <c r="N273" s="195">
        <v>200000</v>
      </c>
      <c r="O273" s="196"/>
      <c r="P273" s="197"/>
      <c r="Q273" s="198"/>
      <c r="R273" s="197"/>
      <c r="S273" s="150">
        <v>200000</v>
      </c>
      <c r="T273" s="199">
        <v>43200</v>
      </c>
      <c r="U273" s="200"/>
      <c r="V273" s="200"/>
      <c r="W273" s="201">
        <f>M273+X273-AD273</f>
        <v>200000</v>
      </c>
      <c r="X273" s="202">
        <f>SUM(Y273:AC273)</f>
        <v>0</v>
      </c>
      <c r="Y273" s="203"/>
      <c r="Z273" s="204"/>
      <c r="AA273" s="204"/>
      <c r="AB273" s="204"/>
      <c r="AC273" s="205"/>
      <c r="AD273" s="206"/>
      <c r="AE273" s="207"/>
      <c r="AF273" s="197"/>
      <c r="AG273" s="208">
        <v>200000</v>
      </c>
      <c r="AH273" s="209">
        <v>200000</v>
      </c>
      <c r="AI273" s="210"/>
      <c r="AJ273" s="211">
        <v>200000</v>
      </c>
      <c r="AK273" s="203"/>
      <c r="AL273" s="197"/>
      <c r="AM273" s="212"/>
      <c r="AN273" s="213"/>
      <c r="AO273" s="30" t="str">
        <f t="shared" si="116"/>
        <v>1726</v>
      </c>
      <c r="AP273" s="214">
        <v>17</v>
      </c>
      <c r="AQ273" s="215" t="s">
        <v>6947</v>
      </c>
      <c r="AR273" s="216" t="str">
        <f t="shared" si="117"/>
        <v>1726</v>
      </c>
      <c r="AS273" s="4" t="s">
        <v>6417</v>
      </c>
      <c r="AT273" s="24" t="s">
        <v>6403</v>
      </c>
      <c r="AU273" s="201">
        <f>AG273+X273</f>
        <v>200000</v>
      </c>
      <c r="AV273" s="217"/>
      <c r="AW273" s="218"/>
      <c r="AX273" s="219"/>
      <c r="AY273" s="220">
        <f>AH273-AF273</f>
        <v>200000</v>
      </c>
    </row>
    <row r="274" spans="1:51" ht="17.25" customHeight="1" outlineLevel="2">
      <c r="A274" s="221"/>
      <c r="B274" s="655" t="s">
        <v>6584</v>
      </c>
      <c r="C274" s="222">
        <v>99</v>
      </c>
      <c r="D274" s="4">
        <v>1727</v>
      </c>
      <c r="E274" s="187" t="s">
        <v>6617</v>
      </c>
      <c r="F274" s="188" t="s">
        <v>6910</v>
      </c>
      <c r="G274" s="189"/>
      <c r="H274" s="190" t="s">
        <v>6948</v>
      </c>
      <c r="I274" s="141"/>
      <c r="J274" s="224"/>
      <c r="K274" s="192"/>
      <c r="L274" s="193"/>
      <c r="M274" s="194">
        <f t="shared" si="122"/>
        <v>100000</v>
      </c>
      <c r="N274" s="195">
        <v>100000</v>
      </c>
      <c r="O274" s="196"/>
      <c r="P274" s="197"/>
      <c r="Q274" s="198"/>
      <c r="R274" s="197"/>
      <c r="S274" s="150">
        <v>450000</v>
      </c>
      <c r="T274" s="199"/>
      <c r="U274" s="200"/>
      <c r="V274" s="200"/>
      <c r="W274" s="201">
        <f t="shared" si="123"/>
        <v>100000</v>
      </c>
      <c r="X274" s="202">
        <f t="shared" si="125"/>
        <v>0</v>
      </c>
      <c r="Y274" s="203"/>
      <c r="Z274" s="204"/>
      <c r="AA274" s="204"/>
      <c r="AB274" s="204"/>
      <c r="AC274" s="205"/>
      <c r="AD274" s="206"/>
      <c r="AE274" s="207"/>
      <c r="AF274" s="197"/>
      <c r="AG274" s="208">
        <v>450000</v>
      </c>
      <c r="AH274" s="209"/>
      <c r="AI274" s="210"/>
      <c r="AJ274" s="211">
        <v>50000</v>
      </c>
      <c r="AK274" s="203"/>
      <c r="AL274" s="197"/>
      <c r="AM274" s="212"/>
      <c r="AN274" s="213"/>
      <c r="AO274" s="30" t="str">
        <f t="shared" si="116"/>
        <v>1727</v>
      </c>
      <c r="AP274" s="214">
        <v>17</v>
      </c>
      <c r="AQ274" s="215" t="s">
        <v>6614</v>
      </c>
      <c r="AR274" s="216" t="str">
        <f t="shared" si="117"/>
        <v>1727</v>
      </c>
      <c r="AS274" s="4" t="s">
        <v>6422</v>
      </c>
      <c r="AT274" s="24" t="s">
        <v>6420</v>
      </c>
      <c r="AU274" s="201">
        <f t="shared" si="126"/>
        <v>450000</v>
      </c>
      <c r="AV274" s="217"/>
      <c r="AW274" s="218"/>
      <c r="AX274" s="219"/>
      <c r="AY274" s="220">
        <f t="shared" si="124"/>
        <v>0</v>
      </c>
    </row>
    <row r="275" spans="1:51" ht="17.25" customHeight="1" outlineLevel="2">
      <c r="A275" s="221"/>
      <c r="B275" s="655" t="s">
        <v>6584</v>
      </c>
      <c r="C275" s="222">
        <v>99</v>
      </c>
      <c r="D275" s="4">
        <v>1791</v>
      </c>
      <c r="E275" s="187" t="s">
        <v>6617</v>
      </c>
      <c r="F275" s="188" t="s">
        <v>6910</v>
      </c>
      <c r="G275" s="189"/>
      <c r="H275" s="190" t="s">
        <v>6949</v>
      </c>
      <c r="I275" s="141"/>
      <c r="J275" s="224"/>
      <c r="K275" s="192">
        <f>IF(L275="","","～")</f>
      </c>
      <c r="L275" s="193"/>
      <c r="M275" s="194">
        <f t="shared" si="122"/>
        <v>3600000</v>
      </c>
      <c r="N275" s="195">
        <v>3600000</v>
      </c>
      <c r="O275" s="196"/>
      <c r="P275" s="198"/>
      <c r="Q275" s="203"/>
      <c r="R275" s="203"/>
      <c r="S275" s="150">
        <v>3600000</v>
      </c>
      <c r="T275" s="403"/>
      <c r="U275" s="200"/>
      <c r="V275" s="200"/>
      <c r="W275" s="201">
        <f t="shared" si="123"/>
        <v>3600000</v>
      </c>
      <c r="X275" s="202">
        <f t="shared" si="125"/>
        <v>0</v>
      </c>
      <c r="Y275" s="203"/>
      <c r="Z275" s="204"/>
      <c r="AA275" s="204"/>
      <c r="AB275" s="204"/>
      <c r="AC275" s="205"/>
      <c r="AD275" s="206"/>
      <c r="AE275" s="207"/>
      <c r="AF275" s="197"/>
      <c r="AG275" s="208">
        <v>3600000</v>
      </c>
      <c r="AH275" s="209">
        <v>2200000</v>
      </c>
      <c r="AI275" s="210"/>
      <c r="AJ275" s="211">
        <v>2200000</v>
      </c>
      <c r="AK275" s="203"/>
      <c r="AL275" s="197"/>
      <c r="AM275" s="212"/>
      <c r="AN275" s="213" t="s">
        <v>6950</v>
      </c>
      <c r="AO275" s="30" t="str">
        <f t="shared" si="116"/>
        <v>1791</v>
      </c>
      <c r="AP275" s="214">
        <v>17</v>
      </c>
      <c r="AQ275" s="215" t="s">
        <v>6920</v>
      </c>
      <c r="AR275" s="216" t="str">
        <f t="shared" si="117"/>
        <v>1791</v>
      </c>
      <c r="AS275" s="4" t="s">
        <v>6516</v>
      </c>
      <c r="AT275" s="24" t="s">
        <v>6516</v>
      </c>
      <c r="AU275" s="201">
        <f t="shared" si="126"/>
        <v>3600000</v>
      </c>
      <c r="AV275" s="217"/>
      <c r="AW275" s="218"/>
      <c r="AX275" s="219"/>
      <c r="AY275" s="220">
        <f t="shared" si="124"/>
        <v>2200000</v>
      </c>
    </row>
    <row r="276" spans="1:51" ht="17.25" customHeight="1" outlineLevel="2">
      <c r="A276" s="221"/>
      <c r="B276" s="655" t="s">
        <v>6584</v>
      </c>
      <c r="C276" s="222">
        <v>99</v>
      </c>
      <c r="D276" s="4">
        <v>1792</v>
      </c>
      <c r="E276" s="187" t="s">
        <v>6617</v>
      </c>
      <c r="F276" s="188" t="s">
        <v>6910</v>
      </c>
      <c r="G276" s="189"/>
      <c r="H276" s="223" t="s">
        <v>6951</v>
      </c>
      <c r="I276" s="141">
        <v>77</v>
      </c>
      <c r="J276" s="224"/>
      <c r="K276" s="192"/>
      <c r="L276" s="193"/>
      <c r="M276" s="194">
        <f t="shared" si="122"/>
        <v>740000</v>
      </c>
      <c r="N276" s="195"/>
      <c r="O276" s="231">
        <v>740000</v>
      </c>
      <c r="P276" s="198"/>
      <c r="Q276" s="203"/>
      <c r="R276" s="203"/>
      <c r="S276" s="150">
        <v>280000</v>
      </c>
      <c r="T276" s="226" t="s">
        <v>6598</v>
      </c>
      <c r="U276" s="200"/>
      <c r="V276" s="200"/>
      <c r="W276" s="201">
        <f>M276</f>
        <v>740000</v>
      </c>
      <c r="X276" s="202">
        <f>SUM(Y276:AC276)+AD276</f>
        <v>740000</v>
      </c>
      <c r="Y276" s="203"/>
      <c r="Z276" s="204"/>
      <c r="AA276" s="204"/>
      <c r="AB276" s="204"/>
      <c r="AC276" s="205"/>
      <c r="AD276" s="431">
        <f>+O276</f>
        <v>740000</v>
      </c>
      <c r="AE276" s="207"/>
      <c r="AF276" s="197"/>
      <c r="AG276" s="208">
        <v>280000</v>
      </c>
      <c r="AH276" s="209">
        <v>200000</v>
      </c>
      <c r="AI276" s="210"/>
      <c r="AJ276" s="211">
        <v>200000</v>
      </c>
      <c r="AK276" s="203"/>
      <c r="AL276" s="197"/>
      <c r="AM276" s="212"/>
      <c r="AN276" s="709" t="s">
        <v>6952</v>
      </c>
      <c r="AO276" s="30" t="str">
        <f t="shared" si="116"/>
        <v>1792</v>
      </c>
      <c r="AP276" s="214">
        <v>17</v>
      </c>
      <c r="AQ276" s="215" t="s">
        <v>6922</v>
      </c>
      <c r="AR276" s="216" t="str">
        <f t="shared" si="117"/>
        <v>1792</v>
      </c>
      <c r="AS276" s="4" t="s">
        <v>6517</v>
      </c>
      <c r="AT276" s="24" t="s">
        <v>6517</v>
      </c>
      <c r="AU276" s="201">
        <f t="shared" si="126"/>
        <v>1020000</v>
      </c>
      <c r="AV276" s="217"/>
      <c r="AW276" s="218"/>
      <c r="AX276" s="219"/>
      <c r="AY276" s="220">
        <f t="shared" si="124"/>
        <v>200000</v>
      </c>
    </row>
    <row r="277" spans="1:51" ht="17.25" customHeight="1" outlineLevel="2">
      <c r="A277" s="221"/>
      <c r="B277" s="655" t="s">
        <v>6584</v>
      </c>
      <c r="C277" s="222">
        <v>99</v>
      </c>
      <c r="D277" s="4">
        <v>1793</v>
      </c>
      <c r="E277" s="187" t="s">
        <v>6617</v>
      </c>
      <c r="F277" s="188" t="s">
        <v>6910</v>
      </c>
      <c r="G277" s="189"/>
      <c r="H277" s="190" t="s">
        <v>6953</v>
      </c>
      <c r="I277" s="141"/>
      <c r="J277" s="224"/>
      <c r="K277" s="192"/>
      <c r="L277" s="193"/>
      <c r="M277" s="194">
        <f t="shared" si="122"/>
        <v>300000</v>
      </c>
      <c r="N277" s="195">
        <v>300000</v>
      </c>
      <c r="O277" s="196"/>
      <c r="P277" s="197"/>
      <c r="Q277" s="198"/>
      <c r="R277" s="197"/>
      <c r="S277" s="150">
        <v>300000</v>
      </c>
      <c r="T277" s="403"/>
      <c r="U277" s="200"/>
      <c r="V277" s="200"/>
      <c r="W277" s="201">
        <f t="shared" si="123"/>
        <v>300000</v>
      </c>
      <c r="X277" s="202">
        <f>SUM(Y277:AC277)+AD277</f>
        <v>150000</v>
      </c>
      <c r="Y277" s="203"/>
      <c r="Z277" s="204"/>
      <c r="AA277" s="204"/>
      <c r="AB277" s="204"/>
      <c r="AC277" s="205"/>
      <c r="AD277" s="431">
        <v>150000</v>
      </c>
      <c r="AE277" s="207"/>
      <c r="AF277" s="197"/>
      <c r="AG277" s="208">
        <v>300000</v>
      </c>
      <c r="AH277" s="209">
        <v>300000</v>
      </c>
      <c r="AI277" s="210"/>
      <c r="AJ277" s="211">
        <v>300000</v>
      </c>
      <c r="AK277" s="203">
        <v>1000000</v>
      </c>
      <c r="AL277" s="197"/>
      <c r="AM277" s="212"/>
      <c r="AN277" s="213"/>
      <c r="AO277" s="30" t="str">
        <f t="shared" si="116"/>
        <v>1793</v>
      </c>
      <c r="AP277" s="214">
        <v>17</v>
      </c>
      <c r="AQ277" s="215" t="s">
        <v>6925</v>
      </c>
      <c r="AR277" s="216" t="str">
        <f t="shared" si="117"/>
        <v>1793</v>
      </c>
      <c r="AS277" s="4" t="s">
        <v>6518</v>
      </c>
      <c r="AT277" s="24" t="s">
        <v>6518</v>
      </c>
      <c r="AU277" s="201">
        <f>AG277</f>
        <v>300000</v>
      </c>
      <c r="AV277" s="217"/>
      <c r="AW277" s="218"/>
      <c r="AX277" s="219"/>
      <c r="AY277" s="220">
        <f t="shared" si="124"/>
        <v>300000</v>
      </c>
    </row>
    <row r="278" spans="1:51" ht="17.25" customHeight="1" outlineLevel="2">
      <c r="A278" s="221"/>
      <c r="B278" s="655" t="s">
        <v>6584</v>
      </c>
      <c r="C278" s="222">
        <v>99</v>
      </c>
      <c r="D278" s="4">
        <v>1794</v>
      </c>
      <c r="E278" s="187" t="s">
        <v>6617</v>
      </c>
      <c r="F278" s="188" t="s">
        <v>6910</v>
      </c>
      <c r="G278" s="189"/>
      <c r="H278" s="190" t="s">
        <v>6954</v>
      </c>
      <c r="I278" s="141"/>
      <c r="J278" s="224"/>
      <c r="K278" s="192"/>
      <c r="L278" s="193"/>
      <c r="M278" s="194">
        <f t="shared" si="122"/>
        <v>350000</v>
      </c>
      <c r="N278" s="195">
        <v>350000</v>
      </c>
      <c r="O278" s="196"/>
      <c r="P278" s="198"/>
      <c r="Q278" s="203"/>
      <c r="R278" s="203"/>
      <c r="S278" s="150">
        <v>350000</v>
      </c>
      <c r="T278" s="403"/>
      <c r="U278" s="200"/>
      <c r="V278" s="200"/>
      <c r="W278" s="201">
        <f t="shared" si="123"/>
        <v>350000</v>
      </c>
      <c r="X278" s="202"/>
      <c r="Y278" s="203"/>
      <c r="Z278" s="204"/>
      <c r="AA278" s="204"/>
      <c r="AB278" s="204"/>
      <c r="AC278" s="408"/>
      <c r="AD278" s="431">
        <f>+O278</f>
        <v>0</v>
      </c>
      <c r="AE278" s="207"/>
      <c r="AF278" s="197"/>
      <c r="AG278" s="208">
        <v>350000</v>
      </c>
      <c r="AH278" s="209">
        <v>600000</v>
      </c>
      <c r="AI278" s="210"/>
      <c r="AJ278" s="211"/>
      <c r="AK278" s="203"/>
      <c r="AL278" s="197"/>
      <c r="AM278" s="212"/>
      <c r="AN278" s="213"/>
      <c r="AO278" s="30" t="str">
        <f t="shared" si="116"/>
        <v>1794</v>
      </c>
      <c r="AP278" s="214">
        <v>17</v>
      </c>
      <c r="AQ278" s="215" t="s">
        <v>6955</v>
      </c>
      <c r="AR278" s="216" t="str">
        <f t="shared" si="117"/>
        <v>1794</v>
      </c>
      <c r="AS278" s="4" t="s">
        <v>6519</v>
      </c>
      <c r="AT278" s="24" t="s">
        <v>6519</v>
      </c>
      <c r="AU278" s="201">
        <f>AG278</f>
        <v>350000</v>
      </c>
      <c r="AV278" s="217"/>
      <c r="AW278" s="218"/>
      <c r="AX278" s="219"/>
      <c r="AY278" s="220">
        <f t="shared" si="124"/>
        <v>600000</v>
      </c>
    </row>
    <row r="279" spans="1:51" ht="17.25" customHeight="1" outlineLevel="2" thickBot="1">
      <c r="A279" s="221"/>
      <c r="B279" s="655" t="s">
        <v>6584</v>
      </c>
      <c r="C279" s="222">
        <v>99</v>
      </c>
      <c r="D279" s="4">
        <v>17</v>
      </c>
      <c r="E279" s="187" t="s">
        <v>6617</v>
      </c>
      <c r="F279" s="188" t="s">
        <v>6910</v>
      </c>
      <c r="G279" s="189"/>
      <c r="H279" s="190" t="s">
        <v>6914</v>
      </c>
      <c r="I279" s="141"/>
      <c r="J279" s="224"/>
      <c r="K279" s="192"/>
      <c r="L279" s="193"/>
      <c r="M279" s="194">
        <f t="shared" si="122"/>
        <v>180000</v>
      </c>
      <c r="N279" s="195">
        <v>180000</v>
      </c>
      <c r="O279" s="196"/>
      <c r="P279" s="198"/>
      <c r="Q279" s="203"/>
      <c r="R279" s="203"/>
      <c r="S279" s="150">
        <v>300000</v>
      </c>
      <c r="T279" s="403"/>
      <c r="U279" s="200"/>
      <c r="V279" s="200"/>
      <c r="W279" s="201">
        <f t="shared" si="123"/>
        <v>180000</v>
      </c>
      <c r="X279" s="202">
        <f>SUM(Y279:AC279)</f>
        <v>0</v>
      </c>
      <c r="Y279" s="203"/>
      <c r="Z279" s="204"/>
      <c r="AA279" s="204"/>
      <c r="AB279" s="204"/>
      <c r="AC279" s="408"/>
      <c r="AD279" s="206"/>
      <c r="AE279" s="207"/>
      <c r="AF279" s="197"/>
      <c r="AG279" s="208">
        <v>300000</v>
      </c>
      <c r="AH279" s="209">
        <v>120000</v>
      </c>
      <c r="AI279" s="210"/>
      <c r="AJ279" s="211">
        <v>100000</v>
      </c>
      <c r="AK279" s="203"/>
      <c r="AL279" s="197"/>
      <c r="AM279" s="212"/>
      <c r="AN279" s="213"/>
      <c r="AO279" s="30" t="str">
        <f t="shared" si="116"/>
        <v>17</v>
      </c>
      <c r="AP279" s="214">
        <v>17</v>
      </c>
      <c r="AQ279" s="215"/>
      <c r="AR279" s="216" t="str">
        <f t="shared" si="117"/>
        <v>17</v>
      </c>
      <c r="AS279" s="4" t="s">
        <v>6391</v>
      </c>
      <c r="AT279" s="24" t="s">
        <v>6391</v>
      </c>
      <c r="AU279" s="201">
        <f>AG279-X279</f>
        <v>300000</v>
      </c>
      <c r="AV279" s="217"/>
      <c r="AW279" s="218"/>
      <c r="AX279" s="219"/>
      <c r="AY279" s="220">
        <f t="shared" si="124"/>
        <v>120000</v>
      </c>
    </row>
    <row r="280" spans="1:51" ht="17.25" customHeight="1" outlineLevel="2" thickBot="1">
      <c r="A280" s="221"/>
      <c r="B280" s="710" t="s">
        <v>6657</v>
      </c>
      <c r="C280" s="222">
        <v>99</v>
      </c>
      <c r="D280" s="4">
        <v>2191</v>
      </c>
      <c r="E280" s="187" t="s">
        <v>6658</v>
      </c>
      <c r="F280" s="188" t="s">
        <v>6910</v>
      </c>
      <c r="G280" s="189">
        <v>13</v>
      </c>
      <c r="H280" s="223" t="s">
        <v>6956</v>
      </c>
      <c r="I280" s="141">
        <v>72</v>
      </c>
      <c r="J280" s="224"/>
      <c r="K280" s="192">
        <f aca="true" t="shared" si="127" ref="K280:K285">IF(L280="","","～")</f>
      </c>
      <c r="L280" s="193"/>
      <c r="M280" s="194">
        <f>N280+O280</f>
        <v>21480000</v>
      </c>
      <c r="N280" s="195">
        <f>W280-O280</f>
        <v>14980000</v>
      </c>
      <c r="O280" s="231">
        <v>6500000</v>
      </c>
      <c r="P280" s="197"/>
      <c r="Q280" s="198"/>
      <c r="R280" s="198"/>
      <c r="S280" s="150">
        <v>18746000</v>
      </c>
      <c r="T280" s="226" t="s">
        <v>6598</v>
      </c>
      <c r="U280" s="200"/>
      <c r="V280" s="200"/>
      <c r="W280" s="201">
        <f>X280-AC280</f>
        <v>21480000</v>
      </c>
      <c r="X280" s="202">
        <f>SUM(Y280:AB280)+AD280</f>
        <v>22980000</v>
      </c>
      <c r="Y280" s="203"/>
      <c r="Z280" s="204">
        <v>6700000</v>
      </c>
      <c r="AA280" s="204"/>
      <c r="AB280" s="276">
        <f>7380000+2400000</f>
        <v>9780000</v>
      </c>
      <c r="AC280" s="499">
        <v>1500000</v>
      </c>
      <c r="AD280" s="431">
        <f>+O280</f>
        <v>6500000</v>
      </c>
      <c r="AE280" s="207"/>
      <c r="AF280" s="197"/>
      <c r="AG280" s="208">
        <v>18746000</v>
      </c>
      <c r="AH280" s="209">
        <v>11418000</v>
      </c>
      <c r="AI280" s="210">
        <v>2400000</v>
      </c>
      <c r="AJ280" s="211">
        <v>13040000</v>
      </c>
      <c r="AK280" s="203"/>
      <c r="AL280" s="197"/>
      <c r="AM280" s="212"/>
      <c r="AN280" s="227" t="s">
        <v>6635</v>
      </c>
      <c r="AO280" s="30" t="str">
        <f t="shared" si="116"/>
        <v>2191</v>
      </c>
      <c r="AP280" s="214">
        <v>21</v>
      </c>
      <c r="AQ280" s="215" t="s">
        <v>6920</v>
      </c>
      <c r="AR280" s="216" t="str">
        <f t="shared" si="117"/>
        <v>2191</v>
      </c>
      <c r="AS280" s="4" t="s">
        <v>6520</v>
      </c>
      <c r="AT280" s="24" t="s">
        <v>6520</v>
      </c>
      <c r="AU280" s="201">
        <f>AC280</f>
        <v>1500000</v>
      </c>
      <c r="AV280" s="217"/>
      <c r="AW280" s="218"/>
      <c r="AX280" s="219"/>
      <c r="AY280" s="220">
        <f t="shared" si="124"/>
        <v>11418000</v>
      </c>
    </row>
    <row r="281" spans="1:51" ht="17.25" customHeight="1" outlineLevel="2" thickBot="1">
      <c r="A281" s="221"/>
      <c r="B281" s="710" t="s">
        <v>6657</v>
      </c>
      <c r="C281" s="222">
        <v>99</v>
      </c>
      <c r="D281" s="4">
        <v>2192</v>
      </c>
      <c r="E281" s="187" t="s">
        <v>6658</v>
      </c>
      <c r="F281" s="188" t="s">
        <v>6910</v>
      </c>
      <c r="G281" s="189"/>
      <c r="H281" s="190" t="s">
        <v>6957</v>
      </c>
      <c r="I281" s="141"/>
      <c r="J281" s="224"/>
      <c r="K281" s="192">
        <f t="shared" si="127"/>
      </c>
      <c r="L281" s="193"/>
      <c r="M281" s="194">
        <f>N281+O281-X281</f>
        <v>-9000000</v>
      </c>
      <c r="N281" s="195"/>
      <c r="O281" s="196"/>
      <c r="P281" s="197"/>
      <c r="Q281" s="198"/>
      <c r="R281" s="197"/>
      <c r="S281" s="150">
        <v>1000000</v>
      </c>
      <c r="T281" s="403"/>
      <c r="U281" s="200"/>
      <c r="V281" s="200"/>
      <c r="W281" s="201">
        <f>M281+X281-AD281</f>
        <v>0</v>
      </c>
      <c r="X281" s="202">
        <f>SUM(Y281:AC281)</f>
        <v>9000000</v>
      </c>
      <c r="Y281" s="203"/>
      <c r="Z281" s="204"/>
      <c r="AA281" s="204"/>
      <c r="AB281" s="204"/>
      <c r="AC281" s="277">
        <v>9000000</v>
      </c>
      <c r="AD281" s="206"/>
      <c r="AE281" s="207"/>
      <c r="AF281" s="197"/>
      <c r="AG281" s="208">
        <v>1000000</v>
      </c>
      <c r="AH281" s="209">
        <v>1000000</v>
      </c>
      <c r="AI281" s="210"/>
      <c r="AJ281" s="211">
        <v>1000000</v>
      </c>
      <c r="AK281" s="203"/>
      <c r="AL281" s="197"/>
      <c r="AM281" s="212"/>
      <c r="AN281" s="213" t="s">
        <v>6958</v>
      </c>
      <c r="AO281" s="30" t="str">
        <f t="shared" si="116"/>
        <v>2192</v>
      </c>
      <c r="AP281" s="214">
        <v>21</v>
      </c>
      <c r="AQ281" s="215" t="s">
        <v>6922</v>
      </c>
      <c r="AR281" s="216" t="str">
        <f t="shared" si="117"/>
        <v>2192</v>
      </c>
      <c r="AS281" s="4" t="s">
        <v>6521</v>
      </c>
      <c r="AT281" s="24" t="s">
        <v>6521</v>
      </c>
      <c r="AU281" s="201">
        <f>AG281-X281</f>
        <v>-8000000</v>
      </c>
      <c r="AV281" s="217"/>
      <c r="AW281" s="218"/>
      <c r="AX281" s="219"/>
      <c r="AY281" s="220">
        <f t="shared" si="124"/>
        <v>1000000</v>
      </c>
    </row>
    <row r="282" spans="1:51" ht="17.25" customHeight="1" outlineLevel="2">
      <c r="A282" s="221"/>
      <c r="B282" s="710" t="s">
        <v>6657</v>
      </c>
      <c r="C282" s="222">
        <v>99</v>
      </c>
      <c r="D282" s="4">
        <v>2193</v>
      </c>
      <c r="E282" s="187" t="s">
        <v>6658</v>
      </c>
      <c r="F282" s="188" t="s">
        <v>6910</v>
      </c>
      <c r="G282" s="189"/>
      <c r="H282" s="190" t="s">
        <v>6959</v>
      </c>
      <c r="I282" s="141"/>
      <c r="J282" s="224"/>
      <c r="K282" s="192">
        <f t="shared" si="127"/>
      </c>
      <c r="L282" s="193"/>
      <c r="M282" s="194">
        <f t="shared" si="122"/>
        <v>1000000</v>
      </c>
      <c r="N282" s="195">
        <v>1000000</v>
      </c>
      <c r="O282" s="196"/>
      <c r="P282" s="197"/>
      <c r="Q282" s="198"/>
      <c r="R282" s="197"/>
      <c r="S282" s="150">
        <v>1000000</v>
      </c>
      <c r="T282" s="403"/>
      <c r="U282" s="200"/>
      <c r="V282" s="200"/>
      <c r="W282" s="201">
        <f>M282+X282-AD282</f>
        <v>1000000</v>
      </c>
      <c r="X282" s="202">
        <f>SUM(Y282:AC282)</f>
        <v>0</v>
      </c>
      <c r="Y282" s="203"/>
      <c r="Z282" s="204"/>
      <c r="AA282" s="204"/>
      <c r="AB282" s="204"/>
      <c r="AC282" s="669"/>
      <c r="AD282" s="206"/>
      <c r="AE282" s="207"/>
      <c r="AF282" s="197"/>
      <c r="AG282" s="208">
        <v>1000000</v>
      </c>
      <c r="AH282" s="209">
        <v>1000000</v>
      </c>
      <c r="AI282" s="210"/>
      <c r="AJ282" s="211">
        <v>1000000</v>
      </c>
      <c r="AK282" s="203"/>
      <c r="AL282" s="197"/>
      <c r="AM282" s="212"/>
      <c r="AN282" s="213" t="s">
        <v>6958</v>
      </c>
      <c r="AO282" s="30" t="str">
        <f t="shared" si="116"/>
        <v>2193</v>
      </c>
      <c r="AP282" s="214">
        <v>21</v>
      </c>
      <c r="AQ282" s="215" t="s">
        <v>6925</v>
      </c>
      <c r="AR282" s="216" t="str">
        <f t="shared" si="117"/>
        <v>2193</v>
      </c>
      <c r="AS282" s="4" t="s">
        <v>6522</v>
      </c>
      <c r="AT282" s="24" t="s">
        <v>6521</v>
      </c>
      <c r="AU282" s="201">
        <f>AG282-X282</f>
        <v>1000000</v>
      </c>
      <c r="AV282" s="217"/>
      <c r="AW282" s="218"/>
      <c r="AX282" s="219"/>
      <c r="AY282" s="220">
        <f t="shared" si="124"/>
        <v>1000000</v>
      </c>
    </row>
    <row r="283" spans="1:51" ht="17.25" customHeight="1" outlineLevel="2" thickBot="1">
      <c r="A283" s="221"/>
      <c r="B283" s="710" t="s">
        <v>6657</v>
      </c>
      <c r="C283" s="222">
        <v>99</v>
      </c>
      <c r="D283" s="4">
        <v>2194</v>
      </c>
      <c r="E283" s="187" t="s">
        <v>6658</v>
      </c>
      <c r="F283" s="188" t="s">
        <v>6910</v>
      </c>
      <c r="G283" s="189">
        <v>26</v>
      </c>
      <c r="H283" s="547" t="s">
        <v>6960</v>
      </c>
      <c r="I283" s="141">
        <v>64</v>
      </c>
      <c r="J283" s="224">
        <v>42088</v>
      </c>
      <c r="K283" s="192" t="str">
        <f t="shared" si="127"/>
        <v>～</v>
      </c>
      <c r="L283" s="193">
        <v>42092</v>
      </c>
      <c r="M283" s="194">
        <f t="shared" si="122"/>
        <v>350000</v>
      </c>
      <c r="N283" s="195"/>
      <c r="O283" s="231">
        <v>350000</v>
      </c>
      <c r="P283" s="197"/>
      <c r="Q283" s="198"/>
      <c r="R283" s="198"/>
      <c r="S283" s="150">
        <v>350000</v>
      </c>
      <c r="T283" s="226" t="s">
        <v>6598</v>
      </c>
      <c r="U283" s="200"/>
      <c r="V283" s="200"/>
      <c r="W283" s="201">
        <f>M283+X283-AD283</f>
        <v>350000</v>
      </c>
      <c r="X283" s="202">
        <f>SUM(Y283:AB283)-AA283+AD283</f>
        <v>350000</v>
      </c>
      <c r="Y283" s="203"/>
      <c r="Z283" s="204"/>
      <c r="AA283" s="204"/>
      <c r="AB283" s="204"/>
      <c r="AC283" s="205"/>
      <c r="AD283" s="206">
        <v>350000</v>
      </c>
      <c r="AE283" s="207">
        <f>SUM(Y283:AD283)</f>
        <v>350000</v>
      </c>
      <c r="AF283" s="197"/>
      <c r="AG283" s="208">
        <v>350000</v>
      </c>
      <c r="AH283" s="209"/>
      <c r="AI283" s="210">
        <v>350000</v>
      </c>
      <c r="AJ283" s="211">
        <v>500000</v>
      </c>
      <c r="AK283" s="711">
        <v>300000</v>
      </c>
      <c r="AL283" s="712"/>
      <c r="AM283" s="212"/>
      <c r="AN283" s="227" t="s">
        <v>6610</v>
      </c>
      <c r="AO283" s="30" t="str">
        <f t="shared" si="116"/>
        <v>2194</v>
      </c>
      <c r="AP283" s="214">
        <v>21</v>
      </c>
      <c r="AQ283" s="215" t="s">
        <v>6955</v>
      </c>
      <c r="AR283" s="216" t="str">
        <f t="shared" si="117"/>
        <v>2194</v>
      </c>
      <c r="AS283" s="4" t="s">
        <v>6523</v>
      </c>
      <c r="AT283" s="24" t="s">
        <v>6522</v>
      </c>
      <c r="AU283" s="201">
        <f>AG283</f>
        <v>350000</v>
      </c>
      <c r="AV283" s="217"/>
      <c r="AW283" s="218"/>
      <c r="AX283" s="219"/>
      <c r="AY283" s="220">
        <f t="shared" si="124"/>
        <v>0</v>
      </c>
    </row>
    <row r="284" spans="1:51" ht="17.25" customHeight="1" outlineLevel="2" thickBot="1">
      <c r="A284" s="221"/>
      <c r="B284" s="710" t="s">
        <v>6657</v>
      </c>
      <c r="C284" s="222">
        <v>99</v>
      </c>
      <c r="D284" s="4">
        <v>2201</v>
      </c>
      <c r="E284" s="187" t="s">
        <v>6961</v>
      </c>
      <c r="F284" s="188" t="s">
        <v>6910</v>
      </c>
      <c r="G284" s="189"/>
      <c r="H284" s="212" t="s">
        <v>6962</v>
      </c>
      <c r="I284" s="141"/>
      <c r="J284" s="224"/>
      <c r="K284" s="192">
        <f t="shared" si="127"/>
      </c>
      <c r="L284" s="193"/>
      <c r="M284" s="194">
        <f aca="true" t="shared" si="128" ref="M284:M289">N284+O284-X284</f>
        <v>-1900000</v>
      </c>
      <c r="N284" s="195">
        <f>1170000+2240000+1190000</f>
        <v>4600000</v>
      </c>
      <c r="O284" s="196"/>
      <c r="P284" s="198"/>
      <c r="Q284" s="203"/>
      <c r="R284" s="203"/>
      <c r="S284" s="150">
        <f>-830000-260000-810000</f>
        <v>-1900000</v>
      </c>
      <c r="T284" s="403"/>
      <c r="U284" s="200"/>
      <c r="V284" s="200"/>
      <c r="W284" s="201">
        <f>M284+X284-AD284+AD284</f>
        <v>4600000</v>
      </c>
      <c r="X284" s="202">
        <f>SUM(Y284:AB284)-AA284+AD284</f>
        <v>6500000</v>
      </c>
      <c r="Y284" s="203"/>
      <c r="Z284" s="204"/>
      <c r="AA284" s="204"/>
      <c r="AB284" s="276"/>
      <c r="AC284" s="499">
        <f>+N284</f>
        <v>4600000</v>
      </c>
      <c r="AD284" s="713">
        <f>2000000+2500000+2000000</f>
        <v>6500000</v>
      </c>
      <c r="AE284" s="207"/>
      <c r="AF284" s="197"/>
      <c r="AG284" s="208">
        <v>-7740000</v>
      </c>
      <c r="AH284" s="209">
        <v>6490000</v>
      </c>
      <c r="AI284" s="210"/>
      <c r="AJ284" s="211">
        <v>2700000</v>
      </c>
      <c r="AK284" s="203"/>
      <c r="AL284" s="197"/>
      <c r="AM284" s="212"/>
      <c r="AN284" s="213" t="s">
        <v>6724</v>
      </c>
      <c r="AO284" s="30" t="str">
        <f t="shared" si="116"/>
        <v>2201</v>
      </c>
      <c r="AP284" s="214">
        <v>22</v>
      </c>
      <c r="AQ284" s="215" t="s">
        <v>6940</v>
      </c>
      <c r="AR284" s="216" t="str">
        <f t="shared" si="117"/>
        <v>2201</v>
      </c>
      <c r="AS284" s="4" t="s">
        <v>6524</v>
      </c>
      <c r="AT284" s="24" t="s">
        <v>6524</v>
      </c>
      <c r="AU284" s="201">
        <f>X284+AG285</f>
        <v>2120000</v>
      </c>
      <c r="AV284" s="217">
        <v>12500000</v>
      </c>
      <c r="AW284" s="218"/>
      <c r="AX284" s="219"/>
      <c r="AY284" s="220">
        <f>AH285-AF284</f>
        <v>2050000</v>
      </c>
    </row>
    <row r="285" spans="1:51" ht="17.25" customHeight="1" outlineLevel="2" thickBot="1">
      <c r="A285" s="221"/>
      <c r="B285" s="710" t="s">
        <v>6657</v>
      </c>
      <c r="C285" s="222">
        <v>99</v>
      </c>
      <c r="D285" s="4">
        <v>2202</v>
      </c>
      <c r="E285" s="187" t="s">
        <v>6961</v>
      </c>
      <c r="F285" s="188" t="s">
        <v>6910</v>
      </c>
      <c r="G285" s="189"/>
      <c r="H285" s="190" t="s">
        <v>6963</v>
      </c>
      <c r="I285" s="141"/>
      <c r="J285" s="224"/>
      <c r="K285" s="192">
        <f t="shared" si="127"/>
      </c>
      <c r="L285" s="193"/>
      <c r="M285" s="194">
        <f t="shared" si="128"/>
        <v>-5777000</v>
      </c>
      <c r="N285" s="195">
        <v>1723000</v>
      </c>
      <c r="O285" s="196"/>
      <c r="P285" s="198"/>
      <c r="Q285" s="203"/>
      <c r="R285" s="203"/>
      <c r="S285" s="150">
        <v>-4380000</v>
      </c>
      <c r="T285" s="403"/>
      <c r="U285" s="200"/>
      <c r="V285" s="200"/>
      <c r="W285" s="201">
        <f>M285+X285-AD285+AD285</f>
        <v>1723000</v>
      </c>
      <c r="X285" s="202">
        <f>SUM(Y285:AB285)-AA285+AD285</f>
        <v>7500000</v>
      </c>
      <c r="Y285" s="203"/>
      <c r="Z285" s="204"/>
      <c r="AA285" s="204"/>
      <c r="AB285" s="276"/>
      <c r="AC285" s="499">
        <v>1723000</v>
      </c>
      <c r="AD285" s="713">
        <v>7500000</v>
      </c>
      <c r="AE285" s="207"/>
      <c r="AF285" s="197"/>
      <c r="AG285" s="208">
        <v>-4380000</v>
      </c>
      <c r="AH285" s="209">
        <v>2050000</v>
      </c>
      <c r="AI285" s="210"/>
      <c r="AJ285" s="211">
        <v>4500000</v>
      </c>
      <c r="AK285" s="203"/>
      <c r="AL285" s="197"/>
      <c r="AM285" s="212"/>
      <c r="AN285" s="213" t="s">
        <v>6724</v>
      </c>
      <c r="AO285" s="30" t="str">
        <f t="shared" si="116"/>
        <v>2202</v>
      </c>
      <c r="AP285" s="214">
        <v>22</v>
      </c>
      <c r="AQ285" s="215" t="s">
        <v>6964</v>
      </c>
      <c r="AR285" s="216" t="str">
        <f t="shared" si="117"/>
        <v>2202</v>
      </c>
      <c r="AS285" s="4" t="s">
        <v>6525</v>
      </c>
      <c r="AT285" s="24" t="s">
        <v>6525</v>
      </c>
      <c r="AU285" s="201">
        <f>X285+AG289</f>
        <v>7500000</v>
      </c>
      <c r="AV285" s="217">
        <v>8000000</v>
      </c>
      <c r="AW285" s="218"/>
      <c r="AX285" s="219"/>
      <c r="AY285" s="220">
        <f>AH289-AF285</f>
        <v>600000</v>
      </c>
    </row>
    <row r="286" spans="1:51" ht="17.25" customHeight="1" outlineLevel="2" thickBot="1">
      <c r="A286" s="221"/>
      <c r="B286" s="710" t="s">
        <v>6657</v>
      </c>
      <c r="C286" s="222">
        <v>99</v>
      </c>
      <c r="D286" s="4">
        <v>2203</v>
      </c>
      <c r="E286" s="187" t="s">
        <v>6965</v>
      </c>
      <c r="F286" s="188" t="s">
        <v>6910</v>
      </c>
      <c r="G286" s="189"/>
      <c r="H286" s="190" t="s">
        <v>6966</v>
      </c>
      <c r="I286" s="141"/>
      <c r="J286" s="224"/>
      <c r="K286" s="192"/>
      <c r="L286" s="193"/>
      <c r="M286" s="194">
        <f t="shared" si="128"/>
        <v>-2800000</v>
      </c>
      <c r="N286" s="195">
        <v>325000</v>
      </c>
      <c r="O286" s="196"/>
      <c r="P286" s="198"/>
      <c r="Q286" s="203"/>
      <c r="R286" s="203"/>
      <c r="S286" s="150">
        <v>-2800000</v>
      </c>
      <c r="T286" s="403"/>
      <c r="U286" s="200"/>
      <c r="V286" s="200"/>
      <c r="W286" s="201">
        <f>M286+X286-AD286+AD286</f>
        <v>325000</v>
      </c>
      <c r="X286" s="202">
        <f>SUM(Y286:AB286)+AD286</f>
        <v>3125000</v>
      </c>
      <c r="Y286" s="203"/>
      <c r="Z286" s="204"/>
      <c r="AA286" s="204"/>
      <c r="AB286" s="204"/>
      <c r="AC286" s="499">
        <f>+N286</f>
        <v>325000</v>
      </c>
      <c r="AD286" s="206">
        <v>3125000</v>
      </c>
      <c r="AE286" s="207"/>
      <c r="AF286" s="197"/>
      <c r="AG286" s="208">
        <v>-2800000</v>
      </c>
      <c r="AH286" s="209"/>
      <c r="AI286" s="210"/>
      <c r="AJ286" s="211">
        <v>100000</v>
      </c>
      <c r="AK286" s="203"/>
      <c r="AL286" s="197"/>
      <c r="AM286" s="212"/>
      <c r="AN286" s="213" t="s">
        <v>6724</v>
      </c>
      <c r="AO286" s="30" t="str">
        <f t="shared" si="116"/>
        <v>2203</v>
      </c>
      <c r="AP286" s="214">
        <v>22</v>
      </c>
      <c r="AQ286" s="215" t="s">
        <v>6585</v>
      </c>
      <c r="AR286" s="216" t="str">
        <f t="shared" si="117"/>
        <v>2203</v>
      </c>
      <c r="AS286" s="4" t="s">
        <v>6526</v>
      </c>
      <c r="AT286" s="24" t="s">
        <v>6526</v>
      </c>
      <c r="AU286" s="201">
        <f>AG292-X286</f>
        <v>-2765000</v>
      </c>
      <c r="AV286" s="217"/>
      <c r="AW286" s="218"/>
      <c r="AX286" s="219"/>
      <c r="AY286" s="220">
        <f>AH292-AF286</f>
        <v>120000</v>
      </c>
    </row>
    <row r="287" spans="1:51" ht="17.25" customHeight="1" outlineLevel="2" thickBot="1">
      <c r="A287" s="221"/>
      <c r="B287" s="710" t="s">
        <v>6657</v>
      </c>
      <c r="C287" s="222">
        <v>99</v>
      </c>
      <c r="D287" s="4">
        <v>2204</v>
      </c>
      <c r="E287" s="187" t="s">
        <v>6961</v>
      </c>
      <c r="F287" s="188" t="s">
        <v>6910</v>
      </c>
      <c r="G287" s="189"/>
      <c r="H287" s="190" t="s">
        <v>6967</v>
      </c>
      <c r="I287" s="141"/>
      <c r="J287" s="224"/>
      <c r="K287" s="192">
        <f>IF(L287="","","～")</f>
      </c>
      <c r="L287" s="193"/>
      <c r="M287" s="194">
        <f t="shared" si="128"/>
        <v>0</v>
      </c>
      <c r="N287" s="195">
        <v>400000</v>
      </c>
      <c r="O287" s="196"/>
      <c r="P287" s="197"/>
      <c r="Q287" s="198"/>
      <c r="R287" s="197"/>
      <c r="S287" s="150">
        <v>0</v>
      </c>
      <c r="T287" s="403"/>
      <c r="U287" s="200"/>
      <c r="V287" s="200"/>
      <c r="W287" s="201">
        <f>M287+X287-AD287</f>
        <v>400000</v>
      </c>
      <c r="X287" s="202">
        <f>SUM(Y287:AB287)+AC287+AD287</f>
        <v>400000</v>
      </c>
      <c r="Y287" s="203"/>
      <c r="Z287" s="204"/>
      <c r="AA287" s="204"/>
      <c r="AB287" s="204"/>
      <c r="AC287" s="277">
        <v>400000</v>
      </c>
      <c r="AD287" s="206"/>
      <c r="AE287" s="397"/>
      <c r="AF287" s="197"/>
      <c r="AG287" s="208">
        <v>0</v>
      </c>
      <c r="AH287" s="398"/>
      <c r="AI287" s="399"/>
      <c r="AJ287" s="211">
        <v>1000000</v>
      </c>
      <c r="AK287" s="203"/>
      <c r="AL287" s="197"/>
      <c r="AM287" s="212"/>
      <c r="AN287" s="213" t="s">
        <v>6968</v>
      </c>
      <c r="AO287" s="30" t="str">
        <f t="shared" si="116"/>
        <v>2204</v>
      </c>
      <c r="AP287" s="214">
        <v>22</v>
      </c>
      <c r="AQ287" s="215" t="s">
        <v>6629</v>
      </c>
      <c r="AR287" s="216" t="str">
        <f t="shared" si="117"/>
        <v>2204</v>
      </c>
      <c r="AS287" s="4" t="s">
        <v>6527</v>
      </c>
      <c r="AT287" s="24" t="s">
        <v>6527</v>
      </c>
      <c r="AU287" s="497">
        <f>AG284-X287</f>
        <v>-8140000</v>
      </c>
      <c r="AV287" s="217"/>
      <c r="AW287" s="218"/>
      <c r="AX287" s="195"/>
      <c r="AY287" s="220">
        <f>AH284-AF287</f>
        <v>6490000</v>
      </c>
    </row>
    <row r="288" spans="1:51" ht="17.25" customHeight="1" outlineLevel="2" thickBot="1">
      <c r="A288" s="221"/>
      <c r="B288" s="710" t="s">
        <v>6657</v>
      </c>
      <c r="C288" s="222">
        <v>99</v>
      </c>
      <c r="D288" s="4">
        <v>2205</v>
      </c>
      <c r="E288" s="187" t="s">
        <v>6961</v>
      </c>
      <c r="F288" s="188" t="s">
        <v>6910</v>
      </c>
      <c r="G288" s="189"/>
      <c r="H288" s="190" t="s">
        <v>6969</v>
      </c>
      <c r="I288" s="141"/>
      <c r="J288" s="224"/>
      <c r="K288" s="192">
        <f>IF(L288="","","～")</f>
      </c>
      <c r="L288" s="193"/>
      <c r="M288" s="194">
        <f t="shared" si="128"/>
        <v>0</v>
      </c>
      <c r="N288" s="195"/>
      <c r="O288" s="196">
        <v>50000</v>
      </c>
      <c r="P288" s="198"/>
      <c r="Q288" s="203"/>
      <c r="R288" s="203"/>
      <c r="S288" s="150">
        <v>0</v>
      </c>
      <c r="T288" s="403"/>
      <c r="U288" s="200"/>
      <c r="V288" s="200"/>
      <c r="W288" s="201">
        <f>M288+X288-AD288+AD288</f>
        <v>50000</v>
      </c>
      <c r="X288" s="202">
        <f>SUM(Y288:AB288)-AA288+AD288</f>
        <v>50000</v>
      </c>
      <c r="Y288" s="203"/>
      <c r="Z288" s="204"/>
      <c r="AA288" s="204"/>
      <c r="AB288" s="204"/>
      <c r="AC288" s="499">
        <f>+N288</f>
        <v>0</v>
      </c>
      <c r="AD288" s="206">
        <v>50000</v>
      </c>
      <c r="AE288" s="207"/>
      <c r="AF288" s="197"/>
      <c r="AG288" s="208">
        <v>0</v>
      </c>
      <c r="AH288" s="209">
        <v>600000</v>
      </c>
      <c r="AI288" s="210"/>
      <c r="AJ288" s="211"/>
      <c r="AK288" s="203"/>
      <c r="AL288" s="197"/>
      <c r="AM288" s="212"/>
      <c r="AN288" s="213"/>
      <c r="AO288" s="30" t="str">
        <f t="shared" si="116"/>
        <v>2205</v>
      </c>
      <c r="AP288" s="214">
        <v>22</v>
      </c>
      <c r="AQ288" s="215" t="s">
        <v>6970</v>
      </c>
      <c r="AR288" s="216" t="str">
        <f t="shared" si="117"/>
        <v>2205</v>
      </c>
      <c r="AS288" s="4" t="s">
        <v>6528</v>
      </c>
      <c r="AT288" s="24" t="s">
        <v>6528</v>
      </c>
      <c r="AU288" s="201" t="e">
        <f>#REF!</f>
        <v>#REF!</v>
      </c>
      <c r="AV288" s="217">
        <v>3000000</v>
      </c>
      <c r="AW288" s="218"/>
      <c r="AX288" s="219"/>
      <c r="AY288" s="220" t="e">
        <f>#REF!-AF288</f>
        <v>#REF!</v>
      </c>
    </row>
    <row r="289" spans="1:51" ht="17.25" customHeight="1" outlineLevel="2" thickBot="1">
      <c r="A289" s="221"/>
      <c r="B289" s="710" t="s">
        <v>6657</v>
      </c>
      <c r="C289" s="222">
        <v>99</v>
      </c>
      <c r="D289" s="4">
        <v>2206</v>
      </c>
      <c r="E289" s="187" t="s">
        <v>6961</v>
      </c>
      <c r="F289" s="188" t="s">
        <v>6910</v>
      </c>
      <c r="G289" s="189"/>
      <c r="H289" s="190" t="s">
        <v>6971</v>
      </c>
      <c r="I289" s="141"/>
      <c r="J289" s="224"/>
      <c r="K289" s="192">
        <f>IF(L289="","","～")</f>
      </c>
      <c r="L289" s="193"/>
      <c r="M289" s="194">
        <f t="shared" si="128"/>
        <v>0</v>
      </c>
      <c r="N289" s="195"/>
      <c r="O289" s="196"/>
      <c r="P289" s="198"/>
      <c r="Q289" s="203"/>
      <c r="R289" s="203"/>
      <c r="S289" s="150">
        <v>0</v>
      </c>
      <c r="T289" s="403"/>
      <c r="U289" s="200"/>
      <c r="V289" s="200"/>
      <c r="W289" s="201">
        <f>M289+X289-AD289+AD289</f>
        <v>0</v>
      </c>
      <c r="X289" s="202">
        <f>SUM(Y289:AB289)-AA289+AD289</f>
        <v>0</v>
      </c>
      <c r="Y289" s="203"/>
      <c r="Z289" s="204"/>
      <c r="AA289" s="204"/>
      <c r="AB289" s="204"/>
      <c r="AC289" s="499">
        <f>+N289</f>
        <v>0</v>
      </c>
      <c r="AD289" s="206"/>
      <c r="AE289" s="207"/>
      <c r="AF289" s="197"/>
      <c r="AG289" s="208">
        <v>0</v>
      </c>
      <c r="AH289" s="209">
        <v>600000</v>
      </c>
      <c r="AI289" s="210"/>
      <c r="AJ289" s="211"/>
      <c r="AK289" s="203"/>
      <c r="AL289" s="197"/>
      <c r="AM289" s="212"/>
      <c r="AN289" s="213"/>
      <c r="AO289" s="30" t="str">
        <f t="shared" si="116"/>
        <v>2206</v>
      </c>
      <c r="AP289" s="214">
        <v>22</v>
      </c>
      <c r="AQ289" s="215" t="s">
        <v>6972</v>
      </c>
      <c r="AR289" s="216" t="str">
        <f t="shared" si="117"/>
        <v>2206</v>
      </c>
      <c r="AS289" s="4" t="s">
        <v>6529</v>
      </c>
      <c r="AT289" s="24" t="s">
        <v>6528</v>
      </c>
      <c r="AU289" s="201" t="e">
        <f>#REF!</f>
        <v>#REF!</v>
      </c>
      <c r="AV289" s="217">
        <v>3000000</v>
      </c>
      <c r="AW289" s="218"/>
      <c r="AX289" s="219"/>
      <c r="AY289" s="220" t="e">
        <f>#REF!-AF289</f>
        <v>#REF!</v>
      </c>
    </row>
    <row r="290" spans="1:51" ht="17.25" customHeight="1" outlineLevel="2" thickBot="1">
      <c r="A290" s="183"/>
      <c r="B290" s="714" t="s">
        <v>6657</v>
      </c>
      <c r="C290" s="222">
        <v>99</v>
      </c>
      <c r="D290" s="4">
        <v>2301</v>
      </c>
      <c r="E290" s="681" t="s">
        <v>6677</v>
      </c>
      <c r="F290" s="188" t="s">
        <v>6910</v>
      </c>
      <c r="G290" s="189"/>
      <c r="H290" s="275" t="s">
        <v>6973</v>
      </c>
      <c r="I290" s="141">
        <v>8</v>
      </c>
      <c r="J290" s="715"/>
      <c r="K290" s="192"/>
      <c r="L290" s="716"/>
      <c r="M290" s="194">
        <f>N290+O290</f>
        <v>100000</v>
      </c>
      <c r="N290" s="195"/>
      <c r="O290" s="231">
        <v>100000</v>
      </c>
      <c r="P290" s="197"/>
      <c r="Q290" s="198"/>
      <c r="R290" s="198"/>
      <c r="S290" s="150">
        <v>100000</v>
      </c>
      <c r="T290" s="226" t="s">
        <v>6598</v>
      </c>
      <c r="U290" s="200"/>
      <c r="V290" s="200"/>
      <c r="W290" s="201">
        <f>M290+X290-AD290</f>
        <v>100000</v>
      </c>
      <c r="X290" s="202">
        <f>SUM(Y290:AC290)</f>
        <v>100000</v>
      </c>
      <c r="Y290" s="203"/>
      <c r="Z290" s="204"/>
      <c r="AA290" s="204"/>
      <c r="AB290" s="204"/>
      <c r="AC290" s="499">
        <f>+O290</f>
        <v>100000</v>
      </c>
      <c r="AD290" s="206">
        <v>100000</v>
      </c>
      <c r="AE290" s="207"/>
      <c r="AF290" s="197"/>
      <c r="AG290" s="688">
        <v>100000</v>
      </c>
      <c r="AH290" s="209"/>
      <c r="AI290" s="210">
        <v>2200000</v>
      </c>
      <c r="AJ290" s="211">
        <v>0</v>
      </c>
      <c r="AK290" s="203">
        <v>0</v>
      </c>
      <c r="AL290" s="197"/>
      <c r="AM290" s="212"/>
      <c r="AN290" s="227" t="s">
        <v>6786</v>
      </c>
      <c r="AO290" s="30" t="str">
        <f t="shared" si="116"/>
        <v>2301</v>
      </c>
      <c r="AP290" s="692">
        <v>23</v>
      </c>
      <c r="AQ290" s="693" t="s">
        <v>6940</v>
      </c>
      <c r="AR290" s="216" t="str">
        <f t="shared" si="117"/>
        <v>2301</v>
      </c>
      <c r="AS290" s="4" t="s">
        <v>6530</v>
      </c>
      <c r="AT290" s="24" t="s">
        <v>6530</v>
      </c>
      <c r="AU290" s="201">
        <f>AG293</f>
        <v>1500000</v>
      </c>
      <c r="AV290" s="217"/>
      <c r="AW290" s="218"/>
      <c r="AX290" s="219"/>
      <c r="AY290" s="220">
        <f>AH293-AF290</f>
        <v>1000000</v>
      </c>
    </row>
    <row r="291" spans="1:51" ht="17.25" customHeight="1" outlineLevel="2" thickBot="1">
      <c r="A291" s="221"/>
      <c r="B291" s="714" t="s">
        <v>6657</v>
      </c>
      <c r="C291" s="222">
        <v>99</v>
      </c>
      <c r="D291" s="4" t="s">
        <v>6337</v>
      </c>
      <c r="E291" s="717" t="s">
        <v>0</v>
      </c>
      <c r="F291" s="188" t="s">
        <v>6910</v>
      </c>
      <c r="G291" s="189"/>
      <c r="H291" s="280" t="s">
        <v>6974</v>
      </c>
      <c r="I291" s="141"/>
      <c r="J291" s="715"/>
      <c r="K291" s="192"/>
      <c r="L291" s="716"/>
      <c r="M291" s="194">
        <f>N291+O291-X291</f>
        <v>-100000</v>
      </c>
      <c r="N291" s="195"/>
      <c r="O291" s="196"/>
      <c r="P291" s="198"/>
      <c r="Q291" s="203"/>
      <c r="R291" s="203"/>
      <c r="S291" s="150">
        <v>-100000</v>
      </c>
      <c r="T291" s="403"/>
      <c r="U291" s="200"/>
      <c r="V291" s="200"/>
      <c r="W291" s="201">
        <f>M291+X291-AD291</f>
        <v>0</v>
      </c>
      <c r="X291" s="202">
        <f>SUM(Y291:AC291)</f>
        <v>100000</v>
      </c>
      <c r="Y291" s="203"/>
      <c r="Z291" s="204"/>
      <c r="AA291" s="204"/>
      <c r="AB291" s="204"/>
      <c r="AC291" s="277">
        <v>100000</v>
      </c>
      <c r="AD291" s="206"/>
      <c r="AE291" s="207"/>
      <c r="AF291" s="197"/>
      <c r="AG291" s="688">
        <v>-100000</v>
      </c>
      <c r="AH291" s="209"/>
      <c r="AI291" s="210"/>
      <c r="AJ291" s="211"/>
      <c r="AK291" s="203"/>
      <c r="AL291" s="197"/>
      <c r="AM291" s="212"/>
      <c r="AN291" s="213"/>
      <c r="AO291" s="30" t="str">
        <f t="shared" si="116"/>
        <v>2401</v>
      </c>
      <c r="AP291" s="692">
        <v>24</v>
      </c>
      <c r="AQ291" s="693" t="s">
        <v>6940</v>
      </c>
      <c r="AR291" s="27" t="s">
        <v>6337</v>
      </c>
      <c r="AS291" s="4" t="s">
        <v>6337</v>
      </c>
      <c r="AT291" s="24" t="s">
        <v>6337</v>
      </c>
      <c r="AU291" s="201">
        <f>X291+AG311</f>
        <v>93031320</v>
      </c>
      <c r="AV291" s="217"/>
      <c r="AW291" s="218"/>
      <c r="AX291" s="219"/>
      <c r="AY291" s="220">
        <f>AH311-AF291</f>
        <v>159906000</v>
      </c>
    </row>
    <row r="292" spans="1:51" ht="17.25" customHeight="1" outlineLevel="2">
      <c r="A292" s="221"/>
      <c r="B292" s="710" t="s">
        <v>6657</v>
      </c>
      <c r="C292" s="222">
        <v>99</v>
      </c>
      <c r="D292" s="4">
        <v>2</v>
      </c>
      <c r="E292" s="187" t="s">
        <v>6965</v>
      </c>
      <c r="F292" s="188" t="s">
        <v>6910</v>
      </c>
      <c r="G292" s="189"/>
      <c r="H292" s="190" t="s">
        <v>6914</v>
      </c>
      <c r="I292" s="141"/>
      <c r="J292" s="224"/>
      <c r="K292" s="192"/>
      <c r="L292" s="193"/>
      <c r="M292" s="194">
        <f aca="true" t="shared" si="129" ref="M292:M298">N292+O292</f>
        <v>680000</v>
      </c>
      <c r="N292" s="195">
        <v>680000</v>
      </c>
      <c r="O292" s="196"/>
      <c r="P292" s="198"/>
      <c r="Q292" s="203"/>
      <c r="R292" s="203"/>
      <c r="S292" s="150">
        <v>360000</v>
      </c>
      <c r="T292" s="403"/>
      <c r="U292" s="200"/>
      <c r="V292" s="200"/>
      <c r="W292" s="201">
        <f>M292+X292-AD292</f>
        <v>680000</v>
      </c>
      <c r="X292" s="202">
        <f>SUM(Y292:AC292)</f>
        <v>0</v>
      </c>
      <c r="Y292" s="203"/>
      <c r="Z292" s="204"/>
      <c r="AA292" s="204"/>
      <c r="AB292" s="204"/>
      <c r="AC292" s="205"/>
      <c r="AD292" s="206"/>
      <c r="AE292" s="207"/>
      <c r="AF292" s="197"/>
      <c r="AG292" s="208">
        <v>360000</v>
      </c>
      <c r="AH292" s="209">
        <v>120000</v>
      </c>
      <c r="AI292" s="210"/>
      <c r="AJ292" s="211">
        <v>100000</v>
      </c>
      <c r="AK292" s="203"/>
      <c r="AL292" s="197"/>
      <c r="AM292" s="212"/>
      <c r="AN292" s="213" t="s">
        <v>6975</v>
      </c>
      <c r="AO292" s="30" t="str">
        <f t="shared" si="116"/>
        <v>2</v>
      </c>
      <c r="AP292" s="214">
        <v>2</v>
      </c>
      <c r="AQ292" s="215"/>
      <c r="AR292" s="216" t="str">
        <f aca="true" t="shared" si="130" ref="AR292:AR298">AP292&amp;AQ292</f>
        <v>2</v>
      </c>
      <c r="AS292" s="4" t="s">
        <v>6531</v>
      </c>
      <c r="AT292" s="24" t="s">
        <v>6531</v>
      </c>
      <c r="AU292" s="201">
        <f>AG293-X292</f>
        <v>1500000</v>
      </c>
      <c r="AV292" s="217"/>
      <c r="AW292" s="218"/>
      <c r="AX292" s="219"/>
      <c r="AY292" s="220">
        <f>AH293-AF292</f>
        <v>1000000</v>
      </c>
    </row>
    <row r="293" spans="1:51" ht="17.25" customHeight="1" outlineLevel="2">
      <c r="A293" s="221"/>
      <c r="B293" s="679" t="s">
        <v>6976</v>
      </c>
      <c r="C293" s="222">
        <v>99</v>
      </c>
      <c r="D293" s="4">
        <v>3291</v>
      </c>
      <c r="E293" s="187" t="s">
        <v>6977</v>
      </c>
      <c r="F293" s="188" t="s">
        <v>6910</v>
      </c>
      <c r="G293" s="189"/>
      <c r="H293" s="190" t="s">
        <v>6978</v>
      </c>
      <c r="I293" s="141"/>
      <c r="J293" s="224"/>
      <c r="K293" s="192">
        <f>IF(L293="","","～")</f>
      </c>
      <c r="L293" s="193"/>
      <c r="M293" s="194">
        <f t="shared" si="129"/>
        <v>1500000</v>
      </c>
      <c r="N293" s="195">
        <v>1500000</v>
      </c>
      <c r="O293" s="196"/>
      <c r="P293" s="198"/>
      <c r="Q293" s="203"/>
      <c r="R293" s="203"/>
      <c r="S293" s="150">
        <v>1500000</v>
      </c>
      <c r="T293" s="403"/>
      <c r="U293" s="200"/>
      <c r="V293" s="200"/>
      <c r="W293" s="201">
        <f>M293+X293-AD293</f>
        <v>1500000</v>
      </c>
      <c r="X293" s="202">
        <f>SUM(Y293:AC293)</f>
        <v>0</v>
      </c>
      <c r="Y293" s="203"/>
      <c r="Z293" s="204"/>
      <c r="AA293" s="204"/>
      <c r="AB293" s="204"/>
      <c r="AC293" s="205"/>
      <c r="AD293" s="206"/>
      <c r="AE293" s="207"/>
      <c r="AF293" s="197"/>
      <c r="AG293" s="208">
        <v>1500000</v>
      </c>
      <c r="AH293" s="209">
        <v>1000000</v>
      </c>
      <c r="AI293" s="210"/>
      <c r="AJ293" s="211">
        <v>1000000</v>
      </c>
      <c r="AK293" s="203"/>
      <c r="AL293" s="197"/>
      <c r="AM293" s="212"/>
      <c r="AN293" s="213" t="s">
        <v>6950</v>
      </c>
      <c r="AO293" s="30" t="str">
        <f t="shared" si="116"/>
        <v>3291</v>
      </c>
      <c r="AP293" s="214">
        <v>32</v>
      </c>
      <c r="AQ293" s="215" t="s">
        <v>6920</v>
      </c>
      <c r="AR293" s="216" t="str">
        <f t="shared" si="130"/>
        <v>3291</v>
      </c>
      <c r="AS293" s="4" t="s">
        <v>6532</v>
      </c>
      <c r="AT293" s="24" t="s">
        <v>6532</v>
      </c>
      <c r="AU293" s="201">
        <f>AG294-X293</f>
        <v>210000</v>
      </c>
      <c r="AV293" s="217"/>
      <c r="AW293" s="218"/>
      <c r="AX293" s="219"/>
      <c r="AY293" s="220">
        <f>AH294-AF293</f>
        <v>70000</v>
      </c>
    </row>
    <row r="294" spans="1:51" ht="17.25" customHeight="1" outlineLevel="2" thickBot="1">
      <c r="A294" s="221"/>
      <c r="B294" s="679" t="s">
        <v>6976</v>
      </c>
      <c r="C294" s="222">
        <v>99</v>
      </c>
      <c r="D294" s="4">
        <v>3</v>
      </c>
      <c r="E294" s="187" t="s">
        <v>6979</v>
      </c>
      <c r="F294" s="188" t="s">
        <v>6910</v>
      </c>
      <c r="G294" s="189"/>
      <c r="H294" s="190" t="s">
        <v>6914</v>
      </c>
      <c r="I294" s="141"/>
      <c r="J294" s="224"/>
      <c r="K294" s="192"/>
      <c r="L294" s="193"/>
      <c r="M294" s="194">
        <f t="shared" si="129"/>
        <v>264000</v>
      </c>
      <c r="N294" s="195">
        <v>264000</v>
      </c>
      <c r="O294" s="196"/>
      <c r="P294" s="198"/>
      <c r="Q294" s="203"/>
      <c r="R294" s="203"/>
      <c r="S294" s="150">
        <v>210000</v>
      </c>
      <c r="T294" s="403"/>
      <c r="U294" s="200"/>
      <c r="V294" s="200"/>
      <c r="W294" s="201">
        <f>M294+X294-AD294</f>
        <v>264000</v>
      </c>
      <c r="X294" s="202">
        <f>SUM(Y294:AC294)</f>
        <v>0</v>
      </c>
      <c r="Y294" s="203"/>
      <c r="Z294" s="204"/>
      <c r="AA294" s="204"/>
      <c r="AB294" s="306"/>
      <c r="AC294" s="205"/>
      <c r="AD294" s="206"/>
      <c r="AE294" s="207"/>
      <c r="AF294" s="197"/>
      <c r="AG294" s="208">
        <v>210000</v>
      </c>
      <c r="AH294" s="209">
        <v>70000</v>
      </c>
      <c r="AI294" s="210"/>
      <c r="AJ294" s="211">
        <v>50000</v>
      </c>
      <c r="AK294" s="203"/>
      <c r="AL294" s="197"/>
      <c r="AM294" s="212"/>
      <c r="AN294" s="213"/>
      <c r="AO294" s="30" t="str">
        <f t="shared" si="116"/>
        <v>3</v>
      </c>
      <c r="AP294" s="214">
        <v>3</v>
      </c>
      <c r="AQ294" s="215"/>
      <c r="AR294" s="216" t="str">
        <f t="shared" si="130"/>
        <v>3</v>
      </c>
      <c r="AS294" s="4" t="s">
        <v>6533</v>
      </c>
      <c r="AT294" s="24" t="s">
        <v>6533</v>
      </c>
      <c r="AU294" s="201" t="e">
        <f>#REF!-X294</f>
        <v>#REF!</v>
      </c>
      <c r="AV294" s="217"/>
      <c r="AW294" s="218"/>
      <c r="AX294" s="219"/>
      <c r="AY294" s="220" t="e">
        <f>#REF!-AF294</f>
        <v>#REF!</v>
      </c>
    </row>
    <row r="295" spans="1:51" ht="17.25" customHeight="1" outlineLevel="2" thickBot="1">
      <c r="A295" s="221"/>
      <c r="B295" s="718" t="s">
        <v>6980</v>
      </c>
      <c r="C295" s="222">
        <v>99</v>
      </c>
      <c r="D295" s="4">
        <v>4191</v>
      </c>
      <c r="E295" s="681" t="s">
        <v>6981</v>
      </c>
      <c r="F295" s="188" t="s">
        <v>6910</v>
      </c>
      <c r="G295" s="189"/>
      <c r="H295" s="223" t="s">
        <v>6982</v>
      </c>
      <c r="I295" s="141">
        <v>73</v>
      </c>
      <c r="J295" s="224"/>
      <c r="K295" s="192">
        <f>IF(L295="","","～")</f>
      </c>
      <c r="L295" s="716"/>
      <c r="M295" s="194">
        <f>N295-X295</f>
        <v>13544000</v>
      </c>
      <c r="N295" s="195">
        <f>40300000+94000</f>
        <v>40394000</v>
      </c>
      <c r="O295" s="231">
        <v>15500000</v>
      </c>
      <c r="P295" s="198"/>
      <c r="Q295" s="203"/>
      <c r="R295" s="203"/>
      <c r="S295" s="150">
        <v>14194146</v>
      </c>
      <c r="T295" s="226" t="s">
        <v>6598</v>
      </c>
      <c r="U295" s="200"/>
      <c r="V295" s="200"/>
      <c r="W295" s="201">
        <f>M295+X295-AD295+AD295</f>
        <v>40394000</v>
      </c>
      <c r="X295" s="202">
        <f>SUM(Y295:AB295)+AD295</f>
        <v>26850000</v>
      </c>
      <c r="Y295" s="203">
        <v>11350000</v>
      </c>
      <c r="Z295" s="204"/>
      <c r="AA295" s="276"/>
      <c r="AB295" s="719"/>
      <c r="AC295" s="499">
        <f>+N295</f>
        <v>40394000</v>
      </c>
      <c r="AD295" s="713">
        <v>15500000</v>
      </c>
      <c r="AE295" s="207"/>
      <c r="AF295" s="197"/>
      <c r="AG295" s="688">
        <v>9694146</v>
      </c>
      <c r="AH295" s="209">
        <v>1000000</v>
      </c>
      <c r="AI295" s="210"/>
      <c r="AJ295" s="211">
        <v>1000000</v>
      </c>
      <c r="AK295" s="203"/>
      <c r="AL295" s="197"/>
      <c r="AM295" s="212"/>
      <c r="AN295" s="227" t="s">
        <v>6635</v>
      </c>
      <c r="AO295" s="30" t="str">
        <f t="shared" si="116"/>
        <v>4191</v>
      </c>
      <c r="AP295" s="692">
        <v>41</v>
      </c>
      <c r="AQ295" s="693" t="s">
        <v>6920</v>
      </c>
      <c r="AR295" s="216" t="str">
        <f t="shared" si="130"/>
        <v>4191</v>
      </c>
      <c r="AS295" s="4" t="s">
        <v>6534</v>
      </c>
      <c r="AT295" s="24" t="s">
        <v>6534</v>
      </c>
      <c r="AU295" s="201">
        <f>AG298-X295</f>
        <v>-26750000</v>
      </c>
      <c r="AV295" s="217"/>
      <c r="AW295" s="218"/>
      <c r="AX295" s="219"/>
      <c r="AY295" s="220">
        <f>AH298-AF295</f>
        <v>70000</v>
      </c>
    </row>
    <row r="296" spans="1:51" ht="17.25" customHeight="1" outlineLevel="2">
      <c r="A296" s="221"/>
      <c r="B296" s="718" t="s">
        <v>6980</v>
      </c>
      <c r="C296" s="222">
        <v>99</v>
      </c>
      <c r="D296" s="4">
        <v>4192</v>
      </c>
      <c r="E296" s="681" t="s">
        <v>6981</v>
      </c>
      <c r="F296" s="188" t="s">
        <v>6910</v>
      </c>
      <c r="G296" s="189"/>
      <c r="H296" s="190" t="s">
        <v>6983</v>
      </c>
      <c r="I296" s="141"/>
      <c r="J296" s="224"/>
      <c r="K296" s="192">
        <f>IF(L296="","","～")</f>
      </c>
      <c r="L296" s="716"/>
      <c r="M296" s="194">
        <f>N296+O296</f>
        <v>3000000</v>
      </c>
      <c r="N296" s="195">
        <v>3000000</v>
      </c>
      <c r="O296" s="196"/>
      <c r="P296" s="197"/>
      <c r="Q296" s="198"/>
      <c r="R296" s="198"/>
      <c r="S296" s="150">
        <v>3000000</v>
      </c>
      <c r="T296" s="403"/>
      <c r="U296" s="200"/>
      <c r="V296" s="200"/>
      <c r="W296" s="201">
        <f>M296+X296-AD296</f>
        <v>3000000</v>
      </c>
      <c r="X296" s="202">
        <f>SUM(Y296:AB296)-AA296+AD296</f>
        <v>0</v>
      </c>
      <c r="Y296" s="203"/>
      <c r="Z296" s="204"/>
      <c r="AA296" s="204"/>
      <c r="AB296" s="668"/>
      <c r="AC296" s="205"/>
      <c r="AD296" s="206"/>
      <c r="AE296" s="207"/>
      <c r="AF296" s="197"/>
      <c r="AG296" s="688">
        <v>3000000</v>
      </c>
      <c r="AH296" s="209">
        <v>1000000</v>
      </c>
      <c r="AI296" s="210"/>
      <c r="AJ296" s="211">
        <v>1000000</v>
      </c>
      <c r="AK296" s="203"/>
      <c r="AL296" s="197"/>
      <c r="AM296" s="212"/>
      <c r="AN296" s="213"/>
      <c r="AO296" s="30" t="str">
        <f t="shared" si="116"/>
        <v>4192</v>
      </c>
      <c r="AP296" s="692">
        <v>41</v>
      </c>
      <c r="AQ296" s="693" t="s">
        <v>6922</v>
      </c>
      <c r="AR296" s="216" t="str">
        <f t="shared" si="130"/>
        <v>4192</v>
      </c>
      <c r="AS296" s="4" t="s">
        <v>6535</v>
      </c>
      <c r="AT296" s="24" t="s">
        <v>6536</v>
      </c>
      <c r="AU296" s="201" t="e">
        <f>#REF!-X296</f>
        <v>#REF!</v>
      </c>
      <c r="AV296" s="217"/>
      <c r="AW296" s="218"/>
      <c r="AX296" s="219"/>
      <c r="AY296" s="220" t="e">
        <f>#REF!-AF296</f>
        <v>#REF!</v>
      </c>
    </row>
    <row r="297" spans="1:51" ht="17.25" customHeight="1" outlineLevel="2">
      <c r="A297" s="221"/>
      <c r="B297" s="718" t="s">
        <v>6980</v>
      </c>
      <c r="C297" s="222">
        <v>99</v>
      </c>
      <c r="D297" s="4">
        <v>4193</v>
      </c>
      <c r="E297" s="681" t="s">
        <v>6981</v>
      </c>
      <c r="F297" s="188" t="s">
        <v>6910</v>
      </c>
      <c r="G297" s="189"/>
      <c r="H297" s="190" t="s">
        <v>6984</v>
      </c>
      <c r="I297" s="141"/>
      <c r="J297" s="224"/>
      <c r="K297" s="192">
        <f>IF(L297="","","～")</f>
      </c>
      <c r="L297" s="716"/>
      <c r="M297" s="194">
        <f t="shared" si="129"/>
        <v>17100000</v>
      </c>
      <c r="N297" s="195">
        <v>17100000</v>
      </c>
      <c r="O297" s="196"/>
      <c r="P297" s="197"/>
      <c r="Q297" s="198"/>
      <c r="R297" s="198"/>
      <c r="S297" s="150">
        <v>3000000</v>
      </c>
      <c r="T297" s="403"/>
      <c r="U297" s="200"/>
      <c r="V297" s="200"/>
      <c r="W297" s="201">
        <f>M297+X297-AD297</f>
        <v>17100000</v>
      </c>
      <c r="X297" s="202">
        <f>SUM(Y297:AB297)-AA297+AD297</f>
        <v>0</v>
      </c>
      <c r="Y297" s="203"/>
      <c r="Z297" s="204"/>
      <c r="AA297" s="204"/>
      <c r="AB297" s="668"/>
      <c r="AC297" s="205"/>
      <c r="AD297" s="206"/>
      <c r="AE297" s="207"/>
      <c r="AF297" s="197"/>
      <c r="AG297" s="688">
        <v>3000000</v>
      </c>
      <c r="AH297" s="209">
        <v>1000000</v>
      </c>
      <c r="AI297" s="210"/>
      <c r="AJ297" s="211">
        <v>1000000</v>
      </c>
      <c r="AK297" s="203"/>
      <c r="AL297" s="197"/>
      <c r="AM297" s="212"/>
      <c r="AN297" s="213"/>
      <c r="AO297" s="30" t="str">
        <f t="shared" si="116"/>
        <v>4193</v>
      </c>
      <c r="AP297" s="692">
        <v>41</v>
      </c>
      <c r="AQ297" s="693" t="s">
        <v>6925</v>
      </c>
      <c r="AR297" s="216" t="str">
        <f t="shared" si="130"/>
        <v>4193</v>
      </c>
      <c r="AS297" s="4" t="s">
        <v>6537</v>
      </c>
      <c r="AT297" s="24" t="s">
        <v>6536</v>
      </c>
      <c r="AU297" s="201" t="e">
        <f>#REF!-X297</f>
        <v>#REF!</v>
      </c>
      <c r="AV297" s="217"/>
      <c r="AW297" s="218"/>
      <c r="AX297" s="219"/>
      <c r="AY297" s="220" t="e">
        <f>#REF!-AF297</f>
        <v>#REF!</v>
      </c>
    </row>
    <row r="298" spans="1:51" ht="17.25" customHeight="1" outlineLevel="2">
      <c r="A298" s="221"/>
      <c r="B298" s="718" t="s">
        <v>6980</v>
      </c>
      <c r="C298" s="222">
        <v>99</v>
      </c>
      <c r="D298" s="4">
        <v>4</v>
      </c>
      <c r="E298" s="681" t="s">
        <v>6981</v>
      </c>
      <c r="F298" s="188" t="s">
        <v>6910</v>
      </c>
      <c r="G298" s="189"/>
      <c r="H298" s="190" t="s">
        <v>6914</v>
      </c>
      <c r="I298" s="141"/>
      <c r="J298" s="224"/>
      <c r="K298" s="192"/>
      <c r="L298" s="716"/>
      <c r="M298" s="194">
        <f t="shared" si="129"/>
        <v>260000</v>
      </c>
      <c r="N298" s="195">
        <v>260000</v>
      </c>
      <c r="O298" s="196"/>
      <c r="P298" s="198"/>
      <c r="Q298" s="203"/>
      <c r="R298" s="203"/>
      <c r="S298" s="150">
        <v>100000</v>
      </c>
      <c r="T298" s="403"/>
      <c r="U298" s="200"/>
      <c r="V298" s="200"/>
      <c r="W298" s="201">
        <f>M298+X298-AD298</f>
        <v>260000</v>
      </c>
      <c r="X298" s="202">
        <f>SUM(Y298:AC298)</f>
        <v>0</v>
      </c>
      <c r="Y298" s="203"/>
      <c r="Z298" s="204"/>
      <c r="AA298" s="204"/>
      <c r="AB298" s="204"/>
      <c r="AC298" s="205"/>
      <c r="AD298" s="206"/>
      <c r="AE298" s="207"/>
      <c r="AF298" s="197"/>
      <c r="AG298" s="688">
        <v>100000</v>
      </c>
      <c r="AH298" s="209">
        <v>70000</v>
      </c>
      <c r="AI298" s="210"/>
      <c r="AJ298" s="211">
        <v>50000</v>
      </c>
      <c r="AK298" s="203"/>
      <c r="AL298" s="197"/>
      <c r="AM298" s="212"/>
      <c r="AN298" s="213"/>
      <c r="AO298" s="30" t="str">
        <f t="shared" si="116"/>
        <v>4</v>
      </c>
      <c r="AP298" s="692">
        <v>4</v>
      </c>
      <c r="AQ298" s="693"/>
      <c r="AR298" s="216" t="str">
        <f t="shared" si="130"/>
        <v>4</v>
      </c>
      <c r="AS298" s="4" t="s">
        <v>6538</v>
      </c>
      <c r="AT298" s="24" t="s">
        <v>6538</v>
      </c>
      <c r="AU298" s="201" t="e">
        <f>#REF!-X298</f>
        <v>#REF!</v>
      </c>
      <c r="AV298" s="217"/>
      <c r="AW298" s="218"/>
      <c r="AX298" s="219"/>
      <c r="AY298" s="220" t="e">
        <f>#REF!-AF298</f>
        <v>#REF!</v>
      </c>
    </row>
    <row r="299" spans="1:51" ht="15" customHeight="1" outlineLevel="2" thickBot="1">
      <c r="A299" s="221"/>
      <c r="B299" s="718"/>
      <c r="C299" s="222"/>
      <c r="E299" s="681"/>
      <c r="F299" s="188"/>
      <c r="G299" s="189"/>
      <c r="H299" s="720" t="s">
        <v>6985</v>
      </c>
      <c r="I299" s="141"/>
      <c r="J299" s="224"/>
      <c r="K299" s="192"/>
      <c r="L299" s="716"/>
      <c r="M299" s="194">
        <f aca="true" t="shared" si="131" ref="M299:M304">N299+O299-X299</f>
        <v>-11380000</v>
      </c>
      <c r="N299" s="195"/>
      <c r="O299" s="196"/>
      <c r="P299" s="721"/>
      <c r="Q299" s="217"/>
      <c r="R299" s="217"/>
      <c r="S299" s="150"/>
      <c r="T299" s="403"/>
      <c r="U299" s="200"/>
      <c r="V299" s="200"/>
      <c r="W299" s="201">
        <f>+X299-AD299+AC299</f>
        <v>0</v>
      </c>
      <c r="X299" s="202">
        <f>SUM(Y299:AB299)-AA299+AD299</f>
        <v>11380000</v>
      </c>
      <c r="Y299" s="203"/>
      <c r="Z299" s="204"/>
      <c r="AA299" s="204"/>
      <c r="AB299" s="204"/>
      <c r="AC299" s="307"/>
      <c r="AD299" s="206">
        <v>11380000</v>
      </c>
      <c r="AE299" s="207"/>
      <c r="AF299" s="197"/>
      <c r="AG299" s="688">
        <v>-58808858</v>
      </c>
      <c r="AH299" s="209"/>
      <c r="AI299" s="210"/>
      <c r="AJ299" s="211"/>
      <c r="AK299" s="203"/>
      <c r="AL299" s="197"/>
      <c r="AM299" s="212"/>
      <c r="AN299" s="213"/>
      <c r="AO299" s="30"/>
      <c r="AP299" s="692"/>
      <c r="AQ299" s="693"/>
      <c r="AR299" s="216"/>
      <c r="AU299" s="201"/>
      <c r="AV299" s="217"/>
      <c r="AW299" s="218"/>
      <c r="AX299" s="219"/>
      <c r="AY299" s="220"/>
    </row>
    <row r="300" spans="1:51" s="695" customFormat="1" ht="18" customHeight="1" outlineLevel="2" thickBot="1">
      <c r="A300" s="682"/>
      <c r="B300" s="722" t="s">
        <v>6986</v>
      </c>
      <c r="C300" s="222">
        <v>99</v>
      </c>
      <c r="D300" s="684">
        <v>51</v>
      </c>
      <c r="E300" s="187" t="s">
        <v>6987</v>
      </c>
      <c r="F300" s="188" t="s">
        <v>6910</v>
      </c>
      <c r="G300" s="189"/>
      <c r="H300" s="190" t="s">
        <v>6988</v>
      </c>
      <c r="I300" s="141"/>
      <c r="J300" s="723"/>
      <c r="K300" s="724"/>
      <c r="L300" s="725"/>
      <c r="M300" s="194">
        <f t="shared" si="131"/>
        <v>-720000</v>
      </c>
      <c r="N300" s="195"/>
      <c r="O300" s="196"/>
      <c r="P300" s="198"/>
      <c r="Q300" s="203"/>
      <c r="R300" s="203"/>
      <c r="S300" s="150">
        <v>-800000</v>
      </c>
      <c r="T300" s="403"/>
      <c r="U300" s="200"/>
      <c r="V300" s="200"/>
      <c r="W300" s="201">
        <f aca="true" t="shared" si="132" ref="W300:W308">M300+X300-AD300</f>
        <v>0</v>
      </c>
      <c r="X300" s="202">
        <f>SUM(Y300:AC300)</f>
        <v>720000</v>
      </c>
      <c r="Y300" s="203"/>
      <c r="Z300" s="204"/>
      <c r="AA300" s="276">
        <v>720000</v>
      </c>
      <c r="AB300" s="204"/>
      <c r="AC300" s="277"/>
      <c r="AD300" s="206"/>
      <c r="AE300" s="686"/>
      <c r="AF300" s="687"/>
      <c r="AG300" s="208">
        <v>-800000</v>
      </c>
      <c r="AH300" s="209"/>
      <c r="AI300" s="210"/>
      <c r="AJ300" s="211"/>
      <c r="AK300" s="689"/>
      <c r="AL300" s="687"/>
      <c r="AM300" s="690"/>
      <c r="AN300" s="213"/>
      <c r="AO300" s="691" t="str">
        <f aca="true" t="shared" si="133" ref="AO300:AO331">AP300&amp;AQ300</f>
        <v>51</v>
      </c>
      <c r="AP300" s="214">
        <v>51</v>
      </c>
      <c r="AQ300" s="726"/>
      <c r="AR300" s="694" t="str">
        <f aca="true" t="shared" si="134" ref="AR300:AR308">AP300&amp;AQ300</f>
        <v>51</v>
      </c>
      <c r="AS300" s="684" t="s">
        <v>6369</v>
      </c>
      <c r="AT300" s="695" t="s">
        <v>6460</v>
      </c>
      <c r="AU300" s="201">
        <f>AG301</f>
        <v>-800000</v>
      </c>
      <c r="AV300" s="696"/>
      <c r="AW300" s="697"/>
      <c r="AX300" s="219"/>
      <c r="AY300" s="698">
        <f>AH301-AF300</f>
        <v>0</v>
      </c>
    </row>
    <row r="301" spans="1:51" s="695" customFormat="1" ht="18" customHeight="1" outlineLevel="2" thickBot="1">
      <c r="A301" s="682"/>
      <c r="B301" s="722" t="s">
        <v>6986</v>
      </c>
      <c r="C301" s="222">
        <v>99</v>
      </c>
      <c r="D301" s="684">
        <v>52</v>
      </c>
      <c r="E301" s="187" t="s">
        <v>6987</v>
      </c>
      <c r="F301" s="188" t="s">
        <v>6910</v>
      </c>
      <c r="G301" s="189"/>
      <c r="H301" s="190" t="s">
        <v>6989</v>
      </c>
      <c r="I301" s="141"/>
      <c r="J301" s="723"/>
      <c r="K301" s="724"/>
      <c r="L301" s="725"/>
      <c r="M301" s="194">
        <f t="shared" si="131"/>
        <v>-800000</v>
      </c>
      <c r="N301" s="195"/>
      <c r="O301" s="196"/>
      <c r="P301" s="198"/>
      <c r="Q301" s="203"/>
      <c r="R301" s="203"/>
      <c r="S301" s="150">
        <v>-800000</v>
      </c>
      <c r="T301" s="403"/>
      <c r="U301" s="200"/>
      <c r="V301" s="200"/>
      <c r="W301" s="201">
        <f t="shared" si="132"/>
        <v>0</v>
      </c>
      <c r="X301" s="202">
        <f>SUM(Y301:AC301)</f>
        <v>800000</v>
      </c>
      <c r="Y301" s="203"/>
      <c r="Z301" s="204"/>
      <c r="AA301" s="204"/>
      <c r="AB301" s="204"/>
      <c r="AC301" s="277">
        <v>800000</v>
      </c>
      <c r="AD301" s="206"/>
      <c r="AE301" s="686"/>
      <c r="AF301" s="687"/>
      <c r="AG301" s="208">
        <v>-800000</v>
      </c>
      <c r="AH301" s="209"/>
      <c r="AI301" s="210"/>
      <c r="AJ301" s="211"/>
      <c r="AK301" s="689"/>
      <c r="AL301" s="687"/>
      <c r="AM301" s="690"/>
      <c r="AN301" s="213"/>
      <c r="AO301" s="691" t="str">
        <f t="shared" si="133"/>
        <v>52</v>
      </c>
      <c r="AP301" s="214">
        <v>52</v>
      </c>
      <c r="AQ301" s="726"/>
      <c r="AR301" s="694" t="str">
        <f t="shared" si="134"/>
        <v>52</v>
      </c>
      <c r="AS301" s="684" t="s">
        <v>6371</v>
      </c>
      <c r="AT301" s="695" t="s">
        <v>6460</v>
      </c>
      <c r="AU301" s="201">
        <f>AG305</f>
        <v>78820000</v>
      </c>
      <c r="AV301" s="696"/>
      <c r="AW301" s="697"/>
      <c r="AX301" s="219"/>
      <c r="AY301" s="698">
        <f>AH305-AF301</f>
        <v>78820000</v>
      </c>
    </row>
    <row r="302" spans="1:51" ht="18" customHeight="1" outlineLevel="2" thickBot="1">
      <c r="A302" s="221"/>
      <c r="B302" s="722" t="s">
        <v>6986</v>
      </c>
      <c r="C302" s="222">
        <v>99</v>
      </c>
      <c r="D302" s="4">
        <v>53</v>
      </c>
      <c r="E302" s="187" t="s">
        <v>6987</v>
      </c>
      <c r="F302" s="188" t="s">
        <v>6910</v>
      </c>
      <c r="G302" s="189"/>
      <c r="H302" s="727" t="s">
        <v>6990</v>
      </c>
      <c r="I302" s="141"/>
      <c r="J302" s="224"/>
      <c r="K302" s="192"/>
      <c r="L302" s="193"/>
      <c r="M302" s="194">
        <f t="shared" si="131"/>
        <v>-500000</v>
      </c>
      <c r="N302" s="195"/>
      <c r="O302" s="196"/>
      <c r="P302" s="198"/>
      <c r="Q302" s="203"/>
      <c r="R302" s="203"/>
      <c r="S302" s="150">
        <v>-700000</v>
      </c>
      <c r="T302" s="403"/>
      <c r="U302" s="200"/>
      <c r="V302" s="200"/>
      <c r="W302" s="201">
        <f>M302+X302-AD302</f>
        <v>0</v>
      </c>
      <c r="X302" s="202">
        <f>SUM(Y302:AC302)</f>
        <v>500000</v>
      </c>
      <c r="Y302" s="203"/>
      <c r="Z302" s="204"/>
      <c r="AA302" s="204"/>
      <c r="AB302" s="204"/>
      <c r="AC302" s="277">
        <v>500000</v>
      </c>
      <c r="AD302" s="206"/>
      <c r="AE302" s="207"/>
      <c r="AF302" s="197"/>
      <c r="AG302" s="208">
        <v>-700000</v>
      </c>
      <c r="AH302" s="209"/>
      <c r="AI302" s="210"/>
      <c r="AJ302" s="211">
        <v>0</v>
      </c>
      <c r="AK302" s="203"/>
      <c r="AL302" s="197"/>
      <c r="AM302" s="212"/>
      <c r="AN302" s="213" t="s">
        <v>6950</v>
      </c>
      <c r="AO302" s="30" t="str">
        <f t="shared" si="133"/>
        <v>53</v>
      </c>
      <c r="AP302" s="214">
        <v>53</v>
      </c>
      <c r="AQ302" s="215"/>
      <c r="AR302" s="216" t="str">
        <f t="shared" si="134"/>
        <v>53</v>
      </c>
      <c r="AS302" s="4" t="s">
        <v>6458</v>
      </c>
      <c r="AT302" s="24" t="s">
        <v>6369</v>
      </c>
      <c r="AU302" s="201">
        <f>X302+AG304</f>
        <v>400000</v>
      </c>
      <c r="AV302" s="217"/>
      <c r="AW302" s="218"/>
      <c r="AX302" s="219"/>
      <c r="AY302" s="220">
        <f>AH304-AF302</f>
        <v>500000</v>
      </c>
    </row>
    <row r="303" spans="1:51" ht="18" customHeight="1" outlineLevel="2" thickBot="1">
      <c r="A303" s="221"/>
      <c r="B303" s="722" t="s">
        <v>6986</v>
      </c>
      <c r="C303" s="222">
        <v>99</v>
      </c>
      <c r="D303" s="4">
        <v>54</v>
      </c>
      <c r="E303" s="187" t="s">
        <v>6987</v>
      </c>
      <c r="F303" s="188" t="s">
        <v>6910</v>
      </c>
      <c r="G303" s="189"/>
      <c r="H303" s="190" t="s">
        <v>6991</v>
      </c>
      <c r="I303" s="141"/>
      <c r="J303" s="224"/>
      <c r="K303" s="192"/>
      <c r="L303" s="193"/>
      <c r="M303" s="194">
        <f t="shared" si="131"/>
        <v>-40000</v>
      </c>
      <c r="N303" s="195">
        <v>960000</v>
      </c>
      <c r="O303" s="196"/>
      <c r="P303" s="198"/>
      <c r="Q303" s="203"/>
      <c r="R303" s="203"/>
      <c r="S303" s="150">
        <v>-50000</v>
      </c>
      <c r="T303" s="403"/>
      <c r="U303" s="200"/>
      <c r="V303" s="200"/>
      <c r="W303" s="201">
        <f>M303+X303-AD303</f>
        <v>960000</v>
      </c>
      <c r="X303" s="202">
        <f>SUM(Y303:AC303)</f>
        <v>1000000</v>
      </c>
      <c r="Y303" s="203"/>
      <c r="Z303" s="204"/>
      <c r="AA303" s="204"/>
      <c r="AB303" s="204"/>
      <c r="AC303" s="277">
        <v>1000000</v>
      </c>
      <c r="AD303" s="206"/>
      <c r="AE303" s="207"/>
      <c r="AF303" s="197"/>
      <c r="AG303" s="208">
        <v>-50000</v>
      </c>
      <c r="AH303" s="209">
        <v>750000</v>
      </c>
      <c r="AI303" s="210"/>
      <c r="AJ303" s="211">
        <v>750000</v>
      </c>
      <c r="AK303" s="203"/>
      <c r="AL303" s="197"/>
      <c r="AM303" s="212"/>
      <c r="AN303" s="213"/>
      <c r="AO303" s="30" t="str">
        <f t="shared" si="133"/>
        <v>54</v>
      </c>
      <c r="AP303" s="214">
        <v>54</v>
      </c>
      <c r="AQ303" s="215"/>
      <c r="AR303" s="216" t="str">
        <f t="shared" si="134"/>
        <v>54</v>
      </c>
      <c r="AS303" s="4" t="s">
        <v>6460</v>
      </c>
      <c r="AT303" s="24" t="s">
        <v>6458</v>
      </c>
      <c r="AU303" s="201">
        <f>X303+AG301</f>
        <v>200000</v>
      </c>
      <c r="AV303" s="217"/>
      <c r="AW303" s="218"/>
      <c r="AX303" s="219"/>
      <c r="AY303" s="220">
        <f>AH301-AF303</f>
        <v>0</v>
      </c>
    </row>
    <row r="304" spans="1:51" ht="18" customHeight="1" outlineLevel="2" thickBot="1">
      <c r="A304" s="221"/>
      <c r="B304" s="722" t="s">
        <v>6986</v>
      </c>
      <c r="C304" s="222">
        <v>99</v>
      </c>
      <c r="D304" s="4">
        <v>55</v>
      </c>
      <c r="E304" s="187" t="s">
        <v>6987</v>
      </c>
      <c r="F304" s="188" t="s">
        <v>6910</v>
      </c>
      <c r="G304" s="189"/>
      <c r="H304" s="190" t="s">
        <v>6992</v>
      </c>
      <c r="I304" s="141"/>
      <c r="J304" s="224"/>
      <c r="K304" s="192"/>
      <c r="L304" s="193"/>
      <c r="M304" s="194">
        <f t="shared" si="131"/>
        <v>-60000</v>
      </c>
      <c r="N304" s="195">
        <v>240000</v>
      </c>
      <c r="O304" s="196"/>
      <c r="P304" s="198"/>
      <c r="Q304" s="203"/>
      <c r="R304" s="203"/>
      <c r="S304" s="150">
        <v>-100000</v>
      </c>
      <c r="T304" s="403"/>
      <c r="U304" s="200"/>
      <c r="V304" s="200"/>
      <c r="W304" s="201">
        <f>M304+X304-AD304</f>
        <v>240000</v>
      </c>
      <c r="X304" s="202">
        <f>SUM(Y304:AC304)</f>
        <v>300000</v>
      </c>
      <c r="Y304" s="203"/>
      <c r="Z304" s="204"/>
      <c r="AA304" s="204"/>
      <c r="AB304" s="204"/>
      <c r="AC304" s="277">
        <v>300000</v>
      </c>
      <c r="AD304" s="206"/>
      <c r="AE304" s="207"/>
      <c r="AF304" s="197"/>
      <c r="AG304" s="208">
        <v>-100000</v>
      </c>
      <c r="AH304" s="209">
        <v>500000</v>
      </c>
      <c r="AI304" s="210"/>
      <c r="AJ304" s="211">
        <v>900000</v>
      </c>
      <c r="AK304" s="203"/>
      <c r="AL304" s="197"/>
      <c r="AM304" s="212"/>
      <c r="AN304" s="213"/>
      <c r="AO304" s="30" t="str">
        <f t="shared" si="133"/>
        <v>55</v>
      </c>
      <c r="AP304" s="214">
        <v>55</v>
      </c>
      <c r="AQ304" s="215"/>
      <c r="AR304" s="216" t="str">
        <f t="shared" si="134"/>
        <v>55</v>
      </c>
      <c r="AS304" s="4" t="s">
        <v>6462</v>
      </c>
      <c r="AT304" s="24" t="s">
        <v>6371</v>
      </c>
      <c r="AU304" s="201">
        <f>X304+AG303</f>
        <v>250000</v>
      </c>
      <c r="AV304" s="217"/>
      <c r="AW304" s="218"/>
      <c r="AX304" s="219"/>
      <c r="AY304" s="220">
        <f>AH303-AF304</f>
        <v>750000</v>
      </c>
    </row>
    <row r="305" spans="1:51" ht="18" customHeight="1" outlineLevel="2">
      <c r="A305" s="221"/>
      <c r="B305" s="728" t="s">
        <v>6993</v>
      </c>
      <c r="C305" s="222">
        <v>99</v>
      </c>
      <c r="D305" s="4">
        <v>61</v>
      </c>
      <c r="E305" s="187" t="s">
        <v>0</v>
      </c>
      <c r="F305" s="188" t="s">
        <v>6910</v>
      </c>
      <c r="G305" s="189"/>
      <c r="H305" s="190" t="s">
        <v>6994</v>
      </c>
      <c r="I305" s="141"/>
      <c r="J305" s="224"/>
      <c r="K305" s="192">
        <f>IF(L305="","","～")</f>
      </c>
      <c r="L305" s="193"/>
      <c r="M305" s="194">
        <f aca="true" t="shared" si="135" ref="M305:M310">N305+O305</f>
        <v>79680000</v>
      </c>
      <c r="N305" s="195">
        <f>78000000+1680000</f>
        <v>79680000</v>
      </c>
      <c r="O305" s="196"/>
      <c r="P305" s="198"/>
      <c r="Q305" s="203"/>
      <c r="R305" s="203"/>
      <c r="S305" s="150">
        <v>78820000</v>
      </c>
      <c r="T305" s="403"/>
      <c r="U305" s="200"/>
      <c r="V305" s="200"/>
      <c r="W305" s="201">
        <f t="shared" si="132"/>
        <v>79680000</v>
      </c>
      <c r="X305" s="202">
        <f>SUM(Y305:AC305)+AD305</f>
        <v>112320000</v>
      </c>
      <c r="Y305" s="203"/>
      <c r="Z305" s="204"/>
      <c r="AA305" s="729"/>
      <c r="AB305" s="729"/>
      <c r="AC305" s="730"/>
      <c r="AD305" s="206">
        <f>78000000+1680000+32640000</f>
        <v>112320000</v>
      </c>
      <c r="AE305" s="207"/>
      <c r="AF305" s="197"/>
      <c r="AG305" s="208">
        <v>78820000</v>
      </c>
      <c r="AH305" s="554">
        <v>78820000</v>
      </c>
      <c r="AI305" s="731"/>
      <c r="AJ305" s="211">
        <v>78820000</v>
      </c>
      <c r="AK305" s="203"/>
      <c r="AL305" s="197"/>
      <c r="AM305" s="212"/>
      <c r="AN305" s="732" t="s">
        <v>6995</v>
      </c>
      <c r="AO305" s="30" t="str">
        <f t="shared" si="133"/>
        <v>61</v>
      </c>
      <c r="AP305" s="214">
        <v>61</v>
      </c>
      <c r="AQ305" s="658"/>
      <c r="AR305" s="216" t="str">
        <f t="shared" si="134"/>
        <v>61</v>
      </c>
      <c r="AS305" s="4" t="s">
        <v>6472</v>
      </c>
      <c r="AT305" s="24" t="s">
        <v>6472</v>
      </c>
      <c r="AU305" s="201">
        <f>AG307</f>
        <v>25000</v>
      </c>
      <c r="AV305" s="217"/>
      <c r="AW305" s="733">
        <v>116057000</v>
      </c>
      <c r="AX305" s="219"/>
      <c r="AY305" s="220">
        <f>AH307-AF305</f>
        <v>25000</v>
      </c>
    </row>
    <row r="306" spans="1:51" ht="18" customHeight="1" outlineLevel="2">
      <c r="A306" s="221"/>
      <c r="B306" s="728" t="s">
        <v>6993</v>
      </c>
      <c r="C306" s="222">
        <v>99</v>
      </c>
      <c r="D306" s="4">
        <v>61</v>
      </c>
      <c r="E306" s="187" t="s">
        <v>0</v>
      </c>
      <c r="F306" s="188" t="s">
        <v>6910</v>
      </c>
      <c r="G306" s="189"/>
      <c r="H306" s="190" t="s">
        <v>6996</v>
      </c>
      <c r="I306" s="141"/>
      <c r="J306" s="224"/>
      <c r="K306" s="192">
        <f>IF(L306="","","～")</f>
      </c>
      <c r="L306" s="193"/>
      <c r="M306" s="194">
        <f t="shared" si="135"/>
        <v>1570000</v>
      </c>
      <c r="N306" s="195">
        <f>1500000+70000</f>
        <v>1570000</v>
      </c>
      <c r="O306" s="196"/>
      <c r="P306" s="198"/>
      <c r="Q306" s="203"/>
      <c r="R306" s="203"/>
      <c r="S306" s="150">
        <v>1500000</v>
      </c>
      <c r="T306" s="403"/>
      <c r="U306" s="200"/>
      <c r="V306" s="200"/>
      <c r="W306" s="201">
        <f t="shared" si="132"/>
        <v>1570000</v>
      </c>
      <c r="X306" s="202">
        <f>SUM(Y306:AC306)+AD306</f>
        <v>2370000</v>
      </c>
      <c r="Y306" s="203"/>
      <c r="Z306" s="204"/>
      <c r="AA306" s="729"/>
      <c r="AB306" s="729"/>
      <c r="AC306" s="730"/>
      <c r="AD306" s="206">
        <v>2370000</v>
      </c>
      <c r="AE306" s="207"/>
      <c r="AF306" s="197"/>
      <c r="AG306" s="208">
        <v>1500000</v>
      </c>
      <c r="AH306" s="554">
        <v>2300000</v>
      </c>
      <c r="AI306" s="731"/>
      <c r="AJ306" s="211">
        <v>78820000</v>
      </c>
      <c r="AK306" s="203"/>
      <c r="AL306" s="197"/>
      <c r="AM306" s="212"/>
      <c r="AN306" s="732" t="s">
        <v>6995</v>
      </c>
      <c r="AO306" s="30" t="str">
        <f t="shared" si="133"/>
        <v>61</v>
      </c>
      <c r="AP306" s="214">
        <v>61</v>
      </c>
      <c r="AQ306" s="658"/>
      <c r="AR306" s="216" t="str">
        <f t="shared" si="134"/>
        <v>61</v>
      </c>
      <c r="AS306" s="4" t="s">
        <v>6472</v>
      </c>
      <c r="AT306" s="24" t="s">
        <v>6472</v>
      </c>
      <c r="AU306" s="201">
        <f>AG308</f>
        <v>190000</v>
      </c>
      <c r="AV306" s="217"/>
      <c r="AW306" s="733">
        <v>116057000</v>
      </c>
      <c r="AX306" s="219"/>
      <c r="AY306" s="220">
        <f>AH308-AF306</f>
        <v>100000</v>
      </c>
    </row>
    <row r="307" spans="1:51" ht="18" customHeight="1" outlineLevel="2">
      <c r="A307" s="221"/>
      <c r="B307" s="728" t="s">
        <v>6993</v>
      </c>
      <c r="C307" s="222">
        <v>99</v>
      </c>
      <c r="D307" s="4">
        <v>62</v>
      </c>
      <c r="E307" s="187" t="s">
        <v>0</v>
      </c>
      <c r="F307" s="188" t="s">
        <v>6910</v>
      </c>
      <c r="G307" s="189"/>
      <c r="H307" s="190" t="s">
        <v>6997</v>
      </c>
      <c r="I307" s="141"/>
      <c r="J307" s="224"/>
      <c r="K307" s="192">
        <f>IF(L307="","","～")</f>
      </c>
      <c r="L307" s="193"/>
      <c r="M307" s="194">
        <f t="shared" si="135"/>
        <v>25000</v>
      </c>
      <c r="N307" s="195">
        <v>25000</v>
      </c>
      <c r="O307" s="196"/>
      <c r="P307" s="198"/>
      <c r="Q307" s="203"/>
      <c r="R307" s="203"/>
      <c r="S307" s="150">
        <v>25000</v>
      </c>
      <c r="T307" s="403"/>
      <c r="U307" s="200"/>
      <c r="V307" s="200"/>
      <c r="W307" s="201">
        <f t="shared" si="132"/>
        <v>25000</v>
      </c>
      <c r="X307" s="202">
        <f>SUM(Y307:AC307)+AD307</f>
        <v>0</v>
      </c>
      <c r="Y307" s="203"/>
      <c r="Z307" s="204"/>
      <c r="AA307" s="729"/>
      <c r="AB307" s="729"/>
      <c r="AC307" s="730"/>
      <c r="AD307" s="206"/>
      <c r="AE307" s="207"/>
      <c r="AF307" s="197"/>
      <c r="AG307" s="208">
        <v>25000</v>
      </c>
      <c r="AH307" s="209">
        <v>25000</v>
      </c>
      <c r="AI307" s="210"/>
      <c r="AJ307" s="211">
        <v>25000</v>
      </c>
      <c r="AK307" s="203"/>
      <c r="AL307" s="197"/>
      <c r="AM307" s="212"/>
      <c r="AN307" s="213" t="s">
        <v>6998</v>
      </c>
      <c r="AO307" s="30" t="str">
        <f t="shared" si="133"/>
        <v>62</v>
      </c>
      <c r="AP307" s="214">
        <v>62</v>
      </c>
      <c r="AQ307" s="658"/>
      <c r="AR307" s="216" t="str">
        <f t="shared" si="134"/>
        <v>62</v>
      </c>
      <c r="AS307" s="4" t="s">
        <v>6539</v>
      </c>
      <c r="AT307" s="24" t="s">
        <v>6539</v>
      </c>
      <c r="AU307" s="201">
        <f>AG308</f>
        <v>190000</v>
      </c>
      <c r="AV307" s="217"/>
      <c r="AW307" s="733">
        <v>40805000</v>
      </c>
      <c r="AX307" s="219"/>
      <c r="AY307" s="220">
        <f>AH308-AF307</f>
        <v>100000</v>
      </c>
    </row>
    <row r="308" spans="1:51" ht="18" customHeight="1" outlineLevel="2" thickBot="1">
      <c r="A308" s="221"/>
      <c r="B308" s="728" t="s">
        <v>6993</v>
      </c>
      <c r="C308" s="222">
        <v>99</v>
      </c>
      <c r="D308" s="4">
        <v>6</v>
      </c>
      <c r="E308" s="187" t="s">
        <v>0</v>
      </c>
      <c r="F308" s="188" t="s">
        <v>6910</v>
      </c>
      <c r="G308" s="189"/>
      <c r="H308" s="190" t="s">
        <v>6914</v>
      </c>
      <c r="I308" s="141"/>
      <c r="J308" s="224"/>
      <c r="K308" s="192"/>
      <c r="L308" s="193"/>
      <c r="M308" s="194">
        <f t="shared" si="135"/>
        <v>190000</v>
      </c>
      <c r="N308" s="195">
        <v>190000</v>
      </c>
      <c r="O308" s="196"/>
      <c r="P308" s="198"/>
      <c r="Q308" s="203"/>
      <c r="R308" s="203"/>
      <c r="S308" s="150">
        <v>190000</v>
      </c>
      <c r="T308" s="403"/>
      <c r="U308" s="200"/>
      <c r="V308" s="200"/>
      <c r="W308" s="201">
        <f t="shared" si="132"/>
        <v>190000</v>
      </c>
      <c r="X308" s="202">
        <f>SUM(Y308:AC308)</f>
        <v>0</v>
      </c>
      <c r="Y308" s="203"/>
      <c r="Z308" s="204"/>
      <c r="AA308" s="204"/>
      <c r="AB308" s="204"/>
      <c r="AC308" s="205"/>
      <c r="AD308" s="206"/>
      <c r="AE308" s="207"/>
      <c r="AF308" s="197"/>
      <c r="AG308" s="208">
        <v>190000</v>
      </c>
      <c r="AH308" s="209">
        <v>100000</v>
      </c>
      <c r="AI308" s="210"/>
      <c r="AJ308" s="211">
        <v>90000</v>
      </c>
      <c r="AK308" s="203"/>
      <c r="AL308" s="197"/>
      <c r="AM308" s="212"/>
      <c r="AN308" s="213"/>
      <c r="AO308" s="30" t="str">
        <f t="shared" si="133"/>
        <v>6</v>
      </c>
      <c r="AP308" s="214">
        <v>6</v>
      </c>
      <c r="AQ308" s="215"/>
      <c r="AR308" s="216" t="str">
        <f t="shared" si="134"/>
        <v>6</v>
      </c>
      <c r="AS308" s="4" t="s">
        <v>6540</v>
      </c>
      <c r="AT308" s="24" t="s">
        <v>6540</v>
      </c>
      <c r="AU308" s="201" t="e">
        <f>#REF!</f>
        <v>#REF!</v>
      </c>
      <c r="AV308" s="217"/>
      <c r="AW308" s="218"/>
      <c r="AX308" s="219"/>
      <c r="AY308" s="220" t="e">
        <f>#REF!-AF308</f>
        <v>#REF!</v>
      </c>
    </row>
    <row r="309" spans="1:51" ht="18" customHeight="1" outlineLevel="2" thickBot="1">
      <c r="A309" s="221"/>
      <c r="B309" s="734" t="s">
        <v>6999</v>
      </c>
      <c r="C309" s="222">
        <v>99</v>
      </c>
      <c r="D309" s="4" t="s">
        <v>6337</v>
      </c>
      <c r="E309" s="735" t="s">
        <v>6999</v>
      </c>
      <c r="F309" s="188" t="s">
        <v>6910</v>
      </c>
      <c r="G309" s="189"/>
      <c r="H309" s="190" t="s">
        <v>7000</v>
      </c>
      <c r="I309" s="141"/>
      <c r="J309" s="224"/>
      <c r="K309" s="192"/>
      <c r="L309" s="193"/>
      <c r="M309" s="194">
        <f>N309+O309-X309</f>
        <v>3949700</v>
      </c>
      <c r="N309" s="195">
        <v>4185000</v>
      </c>
      <c r="O309" s="196"/>
      <c r="P309" s="198"/>
      <c r="Q309" s="203"/>
      <c r="R309" s="203"/>
      <c r="S309" s="150">
        <v>2000000</v>
      </c>
      <c r="T309" s="403"/>
      <c r="U309" s="200"/>
      <c r="V309" s="200"/>
      <c r="W309" s="201">
        <f>M309+X309-AD309+AD309</f>
        <v>4185000</v>
      </c>
      <c r="X309" s="202">
        <f>SUM(Y309:AB309)-AA309+AD309</f>
        <v>235300</v>
      </c>
      <c r="Y309" s="203"/>
      <c r="Z309" s="204"/>
      <c r="AA309" s="204"/>
      <c r="AB309" s="204"/>
      <c r="AC309" s="499">
        <f>+N309</f>
        <v>4185000</v>
      </c>
      <c r="AD309" s="206">
        <v>235300</v>
      </c>
      <c r="AE309" s="207"/>
      <c r="AF309" s="197"/>
      <c r="AG309" s="208">
        <v>-2456713</v>
      </c>
      <c r="AH309" s="209">
        <v>2000000</v>
      </c>
      <c r="AI309" s="210"/>
      <c r="AJ309" s="211"/>
      <c r="AK309" s="203"/>
      <c r="AL309" s="197"/>
      <c r="AM309" s="212"/>
      <c r="AN309" s="213" t="s">
        <v>7001</v>
      </c>
      <c r="AO309" s="30">
        <f t="shared" si="133"/>
      </c>
      <c r="AP309" s="736"/>
      <c r="AQ309" s="737"/>
      <c r="AR309" s="27" t="s">
        <v>6337</v>
      </c>
      <c r="AS309" s="4" t="s">
        <v>6337</v>
      </c>
      <c r="AT309" s="24" t="s">
        <v>6337</v>
      </c>
      <c r="AU309" s="201">
        <f>AG310</f>
        <v>2000000</v>
      </c>
      <c r="AV309" s="217"/>
      <c r="AW309" s="218"/>
      <c r="AX309" s="219"/>
      <c r="AY309" s="220">
        <f>AH310-AF309</f>
        <v>1000000</v>
      </c>
    </row>
    <row r="310" spans="1:51" ht="18" customHeight="1" outlineLevel="2" thickBot="1">
      <c r="A310" s="221"/>
      <c r="B310" s="738" t="s">
        <v>6999</v>
      </c>
      <c r="C310" s="222">
        <v>99</v>
      </c>
      <c r="D310" s="4" t="s">
        <v>6337</v>
      </c>
      <c r="E310" s="735" t="s">
        <v>6999</v>
      </c>
      <c r="F310" s="188" t="s">
        <v>6910</v>
      </c>
      <c r="G310" s="189"/>
      <c r="H310" s="190" t="s">
        <v>7002</v>
      </c>
      <c r="I310" s="141"/>
      <c r="J310" s="224"/>
      <c r="K310" s="192">
        <f>IF(L310="","","～")</f>
      </c>
      <c r="L310" s="193"/>
      <c r="M310" s="194">
        <f t="shared" si="135"/>
        <v>2000000</v>
      </c>
      <c r="N310" s="195">
        <v>2000000</v>
      </c>
      <c r="O310" s="196"/>
      <c r="P310" s="198"/>
      <c r="Q310" s="203"/>
      <c r="R310" s="203"/>
      <c r="S310" s="150">
        <v>2000000</v>
      </c>
      <c r="T310" s="403"/>
      <c r="U310" s="200"/>
      <c r="V310" s="200"/>
      <c r="W310" s="201">
        <f>M310+X310-AD310</f>
        <v>2000000</v>
      </c>
      <c r="X310" s="202">
        <f>SUM(Y310:AC310)</f>
        <v>0</v>
      </c>
      <c r="Y310" s="203"/>
      <c r="Z310" s="204"/>
      <c r="AA310" s="204"/>
      <c r="AB310" s="204"/>
      <c r="AC310" s="205"/>
      <c r="AD310" s="206"/>
      <c r="AE310" s="207"/>
      <c r="AF310" s="197"/>
      <c r="AG310" s="208">
        <v>2000000</v>
      </c>
      <c r="AH310" s="209">
        <v>1000000</v>
      </c>
      <c r="AI310" s="210"/>
      <c r="AJ310" s="211"/>
      <c r="AK310" s="203"/>
      <c r="AL310" s="197"/>
      <c r="AM310" s="212"/>
      <c r="AN310" s="213"/>
      <c r="AO310" s="30">
        <f t="shared" si="133"/>
      </c>
      <c r="AP310" s="214"/>
      <c r="AQ310" s="215"/>
      <c r="AR310" s="216">
        <f>AP310&amp;AQ310</f>
      </c>
      <c r="AS310" s="4" t="s">
        <v>6337</v>
      </c>
      <c r="AT310" s="24" t="s">
        <v>6337</v>
      </c>
      <c r="AU310" s="201" t="e">
        <f>#REF!</f>
        <v>#REF!</v>
      </c>
      <c r="AV310" s="217"/>
      <c r="AW310" s="218"/>
      <c r="AX310" s="219"/>
      <c r="AY310" s="220" t="e">
        <f>#REF!-AF310</f>
        <v>#REF!</v>
      </c>
    </row>
    <row r="311" spans="1:51" ht="15" customHeight="1" outlineLevel="1" thickBot="1">
      <c r="A311" s="321"/>
      <c r="B311" s="322"/>
      <c r="C311" s="323">
        <v>99</v>
      </c>
      <c r="D311" s="27"/>
      <c r="E311" s="324"/>
      <c r="F311" s="325" t="s">
        <v>7003</v>
      </c>
      <c r="G311" s="326"/>
      <c r="H311" s="410"/>
      <c r="I311" s="739"/>
      <c r="J311" s="329"/>
      <c r="K311" s="330"/>
      <c r="L311" s="331"/>
      <c r="M311" s="332">
        <f>SUBTOTAL(9,M250:M310)</f>
        <v>169750225</v>
      </c>
      <c r="N311" s="333">
        <f>SUBTOTAL(9,N250:N310)</f>
        <v>225586000</v>
      </c>
      <c r="O311" s="334">
        <f>SUBTOTAL(9,O250:O310)</f>
        <v>31244525</v>
      </c>
      <c r="P311" s="335"/>
      <c r="Q311" s="336"/>
      <c r="R311" s="335"/>
      <c r="S311" s="337">
        <f>SUBTOTAL(9,S250:S310)</f>
        <v>170568636</v>
      </c>
      <c r="T311" s="339"/>
      <c r="U311" s="339"/>
      <c r="V311" s="339"/>
      <c r="W311" s="356">
        <f>SUBTOTAL(9,W250:W310)</f>
        <v>241330525</v>
      </c>
      <c r="X311" s="341">
        <f>SUBTOTAL(9,X250:X310)</f>
        <v>274304825</v>
      </c>
      <c r="Y311" s="342">
        <f aca="true" t="shared" si="136" ref="Y311:AF311">SUBTOTAL(9,Y250:Y310)</f>
        <v>14540000</v>
      </c>
      <c r="Z311" s="343">
        <f t="shared" si="136"/>
        <v>6700000</v>
      </c>
      <c r="AA311" s="343">
        <f t="shared" si="136"/>
        <v>720000</v>
      </c>
      <c r="AB311" s="343">
        <f t="shared" si="136"/>
        <v>9780000</v>
      </c>
      <c r="AC311" s="344">
        <f t="shared" si="136"/>
        <v>66237000</v>
      </c>
      <c r="AD311" s="345">
        <f t="shared" si="136"/>
        <v>230144825</v>
      </c>
      <c r="AE311" s="346">
        <f t="shared" si="136"/>
        <v>350000</v>
      </c>
      <c r="AF311" s="335">
        <f t="shared" si="136"/>
        <v>8468800</v>
      </c>
      <c r="AG311" s="347">
        <v>92931320</v>
      </c>
      <c r="AH311" s="348">
        <v>159906000</v>
      </c>
      <c r="AI311" s="349">
        <v>8700000</v>
      </c>
      <c r="AJ311" s="350">
        <f>SUBTOTAL(9,AJ250:AJ310)</f>
        <v>240655000</v>
      </c>
      <c r="AK311" s="351">
        <f>SUBTOTAL(9,AK266:AK310)</f>
        <v>3100000</v>
      </c>
      <c r="AL311" s="335">
        <f>SUBTOTAL(9,AL266:AL310)</f>
        <v>0</v>
      </c>
      <c r="AM311" s="352"/>
      <c r="AN311" s="537">
        <f>AH311+AI311</f>
        <v>168606000</v>
      </c>
      <c r="AO311" s="30">
        <f t="shared" si="133"/>
      </c>
      <c r="AP311" s="354"/>
      <c r="AQ311" s="355"/>
      <c r="AR311" s="740"/>
      <c r="AS311" s="27"/>
      <c r="AU311" s="356" t="e">
        <f>SUBTOTAL(9,AU250:AU310)</f>
        <v>#REF!</v>
      </c>
      <c r="AV311" s="357"/>
      <c r="AW311" s="358">
        <f>SUBTOTAL(9,AW266:AW310)</f>
        <v>273019000</v>
      </c>
      <c r="AX311" s="359"/>
      <c r="AY311" s="360" t="e">
        <f>SUBTOTAL(9,AY250:AY310)</f>
        <v>#REF!</v>
      </c>
    </row>
    <row r="312" spans="1:51" ht="35.25" customHeight="1" outlineLevel="2">
      <c r="A312" s="361"/>
      <c r="B312" s="362"/>
      <c r="C312" s="363">
        <v>99</v>
      </c>
      <c r="D312" s="4" t="s">
        <v>6337</v>
      </c>
      <c r="E312" s="364"/>
      <c r="F312" s="365" t="s">
        <v>7004</v>
      </c>
      <c r="G312" s="366"/>
      <c r="H312" s="741" t="s">
        <v>7005</v>
      </c>
      <c r="I312" s="742"/>
      <c r="J312" s="416"/>
      <c r="K312" s="430">
        <f aca="true" t="shared" si="137" ref="K312:K323">IF(L312="","","～")</f>
      </c>
      <c r="L312" s="417"/>
      <c r="M312" s="194">
        <f aca="true" t="shared" si="138" ref="M312:M330">N312+O312</f>
        <v>25960000</v>
      </c>
      <c r="N312" s="369">
        <f>900000+24100000+960000-O312</f>
        <v>15960000</v>
      </c>
      <c r="O312" s="370">
        <v>10000000</v>
      </c>
      <c r="P312" s="372"/>
      <c r="Q312" s="377"/>
      <c r="R312" s="377"/>
      <c r="S312" s="150">
        <v>25340000</v>
      </c>
      <c r="T312" s="372"/>
      <c r="U312" s="377"/>
      <c r="V312" s="743"/>
      <c r="W312" s="375">
        <f>M312</f>
        <v>25960000</v>
      </c>
      <c r="X312" s="376">
        <f>SUM(Y312:AC312)+AD312</f>
        <v>10000000</v>
      </c>
      <c r="Y312" s="377"/>
      <c r="Z312" s="378"/>
      <c r="AA312" s="378"/>
      <c r="AB312" s="378"/>
      <c r="AC312" s="379"/>
      <c r="AD312" s="420">
        <v>10000000</v>
      </c>
      <c r="AE312" s="380"/>
      <c r="AF312" s="371"/>
      <c r="AG312" s="381">
        <v>25340000</v>
      </c>
      <c r="AH312" s="382">
        <v>10847000</v>
      </c>
      <c r="AI312" s="383">
        <v>12693000</v>
      </c>
      <c r="AJ312" s="384">
        <v>26250000</v>
      </c>
      <c r="AK312" s="377"/>
      <c r="AL312" s="371"/>
      <c r="AM312" s="421"/>
      <c r="AN312" s="744" t="s">
        <v>7006</v>
      </c>
      <c r="AO312" s="30">
        <f t="shared" si="133"/>
      </c>
      <c r="AP312" s="745"/>
      <c r="AQ312" s="746"/>
      <c r="AR312" s="27" t="s">
        <v>6337</v>
      </c>
      <c r="AS312" s="4" t="s">
        <v>6337</v>
      </c>
      <c r="AT312" s="24" t="s">
        <v>6337</v>
      </c>
      <c r="AU312" s="201">
        <f>AG312</f>
        <v>25340000</v>
      </c>
      <c r="AV312" s="217"/>
      <c r="AW312" s="218"/>
      <c r="AX312" s="219"/>
      <c r="AY312" s="220">
        <f aca="true" t="shared" si="139" ref="AY312:AY330">AH312-AF312</f>
        <v>10847000</v>
      </c>
    </row>
    <row r="313" spans="1:51" ht="35.25" customHeight="1" outlineLevel="2">
      <c r="A313" s="221"/>
      <c r="B313" s="274"/>
      <c r="C313" s="222">
        <v>99</v>
      </c>
      <c r="D313" s="4" t="s">
        <v>6337</v>
      </c>
      <c r="E313" s="187"/>
      <c r="F313" s="188" t="s">
        <v>7004</v>
      </c>
      <c r="G313" s="189"/>
      <c r="H313" s="747" t="s">
        <v>7007</v>
      </c>
      <c r="I313" s="748"/>
      <c r="J313" s="224"/>
      <c r="K313" s="192">
        <f t="shared" si="137"/>
      </c>
      <c r="L313" s="193"/>
      <c r="M313" s="194">
        <f t="shared" si="138"/>
        <v>5580000</v>
      </c>
      <c r="N313" s="195">
        <f>5400000+180000</f>
        <v>5580000</v>
      </c>
      <c r="O313" s="196"/>
      <c r="P313" s="198"/>
      <c r="Q313" s="203"/>
      <c r="R313" s="203"/>
      <c r="S313" s="150">
        <v>6000000</v>
      </c>
      <c r="T313" s="198"/>
      <c r="U313" s="203"/>
      <c r="V313" s="749"/>
      <c r="W313" s="201">
        <f aca="true" t="shared" si="140" ref="W313:W330">M313-AL313</f>
        <v>5580000</v>
      </c>
      <c r="X313" s="202">
        <f aca="true" t="shared" si="141" ref="X313:X330">SUM(Y313:AC313)</f>
        <v>0</v>
      </c>
      <c r="Y313" s="203"/>
      <c r="Z313" s="204"/>
      <c r="AA313" s="204"/>
      <c r="AB313" s="204"/>
      <c r="AC313" s="205"/>
      <c r="AD313" s="206"/>
      <c r="AE313" s="207"/>
      <c r="AF313" s="197"/>
      <c r="AG313" s="208">
        <v>6000000</v>
      </c>
      <c r="AH313" s="209">
        <v>2900000</v>
      </c>
      <c r="AI313" s="210"/>
      <c r="AJ313" s="211">
        <v>3500000</v>
      </c>
      <c r="AK313" s="203"/>
      <c r="AL313" s="197"/>
      <c r="AM313" s="212"/>
      <c r="AN313" s="213" t="s">
        <v>7008</v>
      </c>
      <c r="AO313" s="30">
        <f t="shared" si="133"/>
      </c>
      <c r="AP313" s="736"/>
      <c r="AQ313" s="737"/>
      <c r="AR313" s="27" t="s">
        <v>6337</v>
      </c>
      <c r="AS313" s="4" t="s">
        <v>6337</v>
      </c>
      <c r="AT313" s="24" t="s">
        <v>6337</v>
      </c>
      <c r="AU313" s="201">
        <f aca="true" t="shared" si="142" ref="AU313:AU330">AG313-X313</f>
        <v>6000000</v>
      </c>
      <c r="AV313" s="217"/>
      <c r="AW313" s="218"/>
      <c r="AX313" s="219"/>
      <c r="AY313" s="220">
        <f t="shared" si="139"/>
        <v>2900000</v>
      </c>
    </row>
    <row r="314" spans="1:51" ht="35.25" customHeight="1" outlineLevel="2">
      <c r="A314" s="221"/>
      <c r="B314" s="274"/>
      <c r="C314" s="222">
        <v>99</v>
      </c>
      <c r="D314" s="4" t="s">
        <v>6337</v>
      </c>
      <c r="E314" s="187"/>
      <c r="F314" s="188" t="s">
        <v>7004</v>
      </c>
      <c r="G314" s="189"/>
      <c r="H314" s="747" t="s">
        <v>7009</v>
      </c>
      <c r="I314" s="748"/>
      <c r="J314" s="224"/>
      <c r="K314" s="192">
        <f t="shared" si="137"/>
      </c>
      <c r="L314" s="193"/>
      <c r="M314" s="194">
        <f t="shared" si="138"/>
        <v>100000</v>
      </c>
      <c r="N314" s="195">
        <v>100000</v>
      </c>
      <c r="O314" s="196"/>
      <c r="P314" s="198"/>
      <c r="Q314" s="203"/>
      <c r="R314" s="203"/>
      <c r="S314" s="150">
        <v>100000</v>
      </c>
      <c r="T314" s="198"/>
      <c r="U314" s="203"/>
      <c r="V314" s="749"/>
      <c r="W314" s="201">
        <f t="shared" si="140"/>
        <v>100000</v>
      </c>
      <c r="X314" s="202">
        <f t="shared" si="141"/>
        <v>0</v>
      </c>
      <c r="Y314" s="203"/>
      <c r="Z314" s="204"/>
      <c r="AA314" s="204"/>
      <c r="AB314" s="204"/>
      <c r="AC314" s="205"/>
      <c r="AD314" s="206"/>
      <c r="AE314" s="207"/>
      <c r="AF314" s="197"/>
      <c r="AG314" s="208">
        <v>100000</v>
      </c>
      <c r="AH314" s="209">
        <v>50000</v>
      </c>
      <c r="AI314" s="210"/>
      <c r="AJ314" s="211">
        <v>1800000</v>
      </c>
      <c r="AK314" s="203"/>
      <c r="AL314" s="197"/>
      <c r="AM314" s="212"/>
      <c r="AN314" s="213" t="s">
        <v>7010</v>
      </c>
      <c r="AO314" s="30">
        <f t="shared" si="133"/>
      </c>
      <c r="AP314" s="736"/>
      <c r="AQ314" s="737"/>
      <c r="AR314" s="27" t="s">
        <v>6337</v>
      </c>
      <c r="AS314" s="4" t="s">
        <v>6337</v>
      </c>
      <c r="AT314" s="24" t="s">
        <v>6337</v>
      </c>
      <c r="AU314" s="201">
        <f t="shared" si="142"/>
        <v>100000</v>
      </c>
      <c r="AV314" s="217"/>
      <c r="AW314" s="218"/>
      <c r="AX314" s="219"/>
      <c r="AY314" s="220">
        <f t="shared" si="139"/>
        <v>50000</v>
      </c>
    </row>
    <row r="315" spans="1:51" ht="39" customHeight="1" outlineLevel="2">
      <c r="A315" s="221"/>
      <c r="B315" s="274"/>
      <c r="C315" s="222">
        <v>99</v>
      </c>
      <c r="D315" s="4" t="s">
        <v>6337</v>
      </c>
      <c r="E315" s="187"/>
      <c r="F315" s="188" t="s">
        <v>7004</v>
      </c>
      <c r="G315" s="189"/>
      <c r="H315" s="747" t="s">
        <v>7011</v>
      </c>
      <c r="I315" s="748"/>
      <c r="J315" s="224"/>
      <c r="K315" s="192">
        <f t="shared" si="137"/>
      </c>
      <c r="L315" s="193"/>
      <c r="M315" s="194">
        <f t="shared" si="138"/>
        <v>2000000</v>
      </c>
      <c r="N315" s="195">
        <v>2000000</v>
      </c>
      <c r="O315" s="196"/>
      <c r="P315" s="198"/>
      <c r="Q315" s="203"/>
      <c r="R315" s="203"/>
      <c r="S315" s="150">
        <v>2200000</v>
      </c>
      <c r="T315" s="198"/>
      <c r="U315" s="203"/>
      <c r="V315" s="749"/>
      <c r="W315" s="201">
        <f t="shared" si="140"/>
        <v>2000000</v>
      </c>
      <c r="X315" s="202">
        <f t="shared" si="141"/>
        <v>0</v>
      </c>
      <c r="Y315" s="203"/>
      <c r="Z315" s="204"/>
      <c r="AA315" s="204"/>
      <c r="AB315" s="204"/>
      <c r="AC315" s="205"/>
      <c r="AD315" s="206"/>
      <c r="AE315" s="207"/>
      <c r="AF315" s="197"/>
      <c r="AG315" s="208">
        <v>2200000</v>
      </c>
      <c r="AH315" s="209">
        <v>2300000</v>
      </c>
      <c r="AI315" s="210"/>
      <c r="AJ315" s="211">
        <v>1600000</v>
      </c>
      <c r="AK315" s="203"/>
      <c r="AL315" s="197"/>
      <c r="AM315" s="212"/>
      <c r="AN315" s="213" t="s">
        <v>7012</v>
      </c>
      <c r="AO315" s="30">
        <f t="shared" si="133"/>
      </c>
      <c r="AP315" s="736"/>
      <c r="AQ315" s="737"/>
      <c r="AR315" s="27" t="s">
        <v>6337</v>
      </c>
      <c r="AS315" s="4" t="s">
        <v>6337</v>
      </c>
      <c r="AT315" s="24" t="s">
        <v>6337</v>
      </c>
      <c r="AU315" s="201">
        <f t="shared" si="142"/>
        <v>2200000</v>
      </c>
      <c r="AV315" s="217"/>
      <c r="AW315" s="218"/>
      <c r="AX315" s="219"/>
      <c r="AY315" s="220">
        <f t="shared" si="139"/>
        <v>2300000</v>
      </c>
    </row>
    <row r="316" spans="1:51" ht="35.25" customHeight="1" outlineLevel="2">
      <c r="A316" s="221"/>
      <c r="B316" s="274"/>
      <c r="C316" s="222">
        <v>99</v>
      </c>
      <c r="D316" s="4" t="s">
        <v>6337</v>
      </c>
      <c r="E316" s="187"/>
      <c r="F316" s="188" t="s">
        <v>7004</v>
      </c>
      <c r="G316" s="189"/>
      <c r="H316" s="747" t="s">
        <v>7013</v>
      </c>
      <c r="I316" s="748"/>
      <c r="J316" s="224"/>
      <c r="K316" s="192">
        <f t="shared" si="137"/>
      </c>
      <c r="L316" s="193"/>
      <c r="M316" s="194">
        <f t="shared" si="138"/>
        <v>920000</v>
      </c>
      <c r="N316" s="195">
        <v>920000</v>
      </c>
      <c r="O316" s="196"/>
      <c r="P316" s="198"/>
      <c r="Q316" s="203"/>
      <c r="R316" s="203"/>
      <c r="S316" s="150">
        <v>950000</v>
      </c>
      <c r="T316" s="198"/>
      <c r="U316" s="203"/>
      <c r="V316" s="749"/>
      <c r="W316" s="201">
        <f t="shared" si="140"/>
        <v>920000</v>
      </c>
      <c r="X316" s="202">
        <f t="shared" si="141"/>
        <v>0</v>
      </c>
      <c r="Y316" s="203"/>
      <c r="Z316" s="204"/>
      <c r="AA316" s="204"/>
      <c r="AB316" s="204"/>
      <c r="AC316" s="205"/>
      <c r="AD316" s="206"/>
      <c r="AE316" s="207"/>
      <c r="AF316" s="197"/>
      <c r="AG316" s="208">
        <v>950000</v>
      </c>
      <c r="AH316" s="209">
        <v>800000</v>
      </c>
      <c r="AI316" s="210"/>
      <c r="AJ316" s="211">
        <v>900000</v>
      </c>
      <c r="AK316" s="203"/>
      <c r="AL316" s="197"/>
      <c r="AM316" s="212"/>
      <c r="AN316" s="213" t="s">
        <v>7014</v>
      </c>
      <c r="AO316" s="30">
        <f t="shared" si="133"/>
      </c>
      <c r="AP316" s="736"/>
      <c r="AQ316" s="737"/>
      <c r="AR316" s="27" t="s">
        <v>6337</v>
      </c>
      <c r="AS316" s="4" t="s">
        <v>6337</v>
      </c>
      <c r="AT316" s="24" t="s">
        <v>6337</v>
      </c>
      <c r="AU316" s="201">
        <f t="shared" si="142"/>
        <v>950000</v>
      </c>
      <c r="AV316" s="217"/>
      <c r="AW316" s="218"/>
      <c r="AX316" s="219"/>
      <c r="AY316" s="220">
        <f t="shared" si="139"/>
        <v>800000</v>
      </c>
    </row>
    <row r="317" spans="1:51" ht="35.25" customHeight="1" outlineLevel="2">
      <c r="A317" s="221"/>
      <c r="B317" s="274"/>
      <c r="C317" s="222">
        <v>99</v>
      </c>
      <c r="D317" s="4" t="s">
        <v>6337</v>
      </c>
      <c r="E317" s="187"/>
      <c r="F317" s="188" t="s">
        <v>7004</v>
      </c>
      <c r="G317" s="189"/>
      <c r="H317" s="747" t="s">
        <v>7015</v>
      </c>
      <c r="I317" s="748"/>
      <c r="J317" s="224"/>
      <c r="K317" s="192">
        <f t="shared" si="137"/>
      </c>
      <c r="L317" s="193"/>
      <c r="M317" s="194">
        <f t="shared" si="138"/>
        <v>30000</v>
      </c>
      <c r="N317" s="195">
        <v>30000</v>
      </c>
      <c r="O317" s="196"/>
      <c r="P317" s="198"/>
      <c r="Q317" s="203"/>
      <c r="R317" s="203"/>
      <c r="S317" s="150">
        <v>30000</v>
      </c>
      <c r="T317" s="198"/>
      <c r="U317" s="203"/>
      <c r="V317" s="749"/>
      <c r="W317" s="201">
        <f t="shared" si="140"/>
        <v>30000</v>
      </c>
      <c r="X317" s="202">
        <f t="shared" si="141"/>
        <v>0</v>
      </c>
      <c r="Y317" s="203"/>
      <c r="Z317" s="204"/>
      <c r="AA317" s="204"/>
      <c r="AB317" s="204"/>
      <c r="AC317" s="205"/>
      <c r="AD317" s="206"/>
      <c r="AE317" s="207"/>
      <c r="AF317" s="197"/>
      <c r="AG317" s="208">
        <v>30000</v>
      </c>
      <c r="AH317" s="209">
        <v>240000</v>
      </c>
      <c r="AI317" s="210"/>
      <c r="AJ317" s="211">
        <v>600000</v>
      </c>
      <c r="AK317" s="203"/>
      <c r="AL317" s="197"/>
      <c r="AM317" s="212"/>
      <c r="AN317" s="213" t="s">
        <v>7016</v>
      </c>
      <c r="AO317" s="30">
        <f t="shared" si="133"/>
      </c>
      <c r="AP317" s="736"/>
      <c r="AQ317" s="737"/>
      <c r="AR317" s="27" t="s">
        <v>6337</v>
      </c>
      <c r="AS317" s="4" t="s">
        <v>6337</v>
      </c>
      <c r="AT317" s="24" t="s">
        <v>6337</v>
      </c>
      <c r="AU317" s="201">
        <f t="shared" si="142"/>
        <v>30000</v>
      </c>
      <c r="AV317" s="217"/>
      <c r="AW317" s="218"/>
      <c r="AX317" s="219"/>
      <c r="AY317" s="220">
        <f t="shared" si="139"/>
        <v>240000</v>
      </c>
    </row>
    <row r="318" spans="1:51" ht="35.25" customHeight="1" outlineLevel="2">
      <c r="A318" s="221"/>
      <c r="B318" s="274"/>
      <c r="C318" s="222">
        <v>99</v>
      </c>
      <c r="D318" s="4" t="s">
        <v>6337</v>
      </c>
      <c r="E318" s="187"/>
      <c r="F318" s="188" t="s">
        <v>7004</v>
      </c>
      <c r="G318" s="189"/>
      <c r="H318" s="747" t="s">
        <v>7017</v>
      </c>
      <c r="I318" s="748"/>
      <c r="J318" s="224"/>
      <c r="K318" s="192">
        <f t="shared" si="137"/>
      </c>
      <c r="L318" s="193"/>
      <c r="M318" s="194">
        <f t="shared" si="138"/>
        <v>100000</v>
      </c>
      <c r="N318" s="195">
        <v>100000</v>
      </c>
      <c r="O318" s="196"/>
      <c r="P318" s="198"/>
      <c r="Q318" s="203"/>
      <c r="R318" s="203"/>
      <c r="S318" s="150">
        <v>100000</v>
      </c>
      <c r="T318" s="198"/>
      <c r="U318" s="203"/>
      <c r="V318" s="749"/>
      <c r="W318" s="201">
        <f t="shared" si="140"/>
        <v>100000</v>
      </c>
      <c r="X318" s="202">
        <f t="shared" si="141"/>
        <v>0</v>
      </c>
      <c r="Y318" s="203"/>
      <c r="Z318" s="204"/>
      <c r="AA318" s="204"/>
      <c r="AB318" s="204"/>
      <c r="AC318" s="205"/>
      <c r="AD318" s="206"/>
      <c r="AE318" s="207"/>
      <c r="AF318" s="197"/>
      <c r="AG318" s="208">
        <v>100000</v>
      </c>
      <c r="AH318" s="209">
        <v>50000</v>
      </c>
      <c r="AI318" s="210"/>
      <c r="AJ318" s="211">
        <v>50000</v>
      </c>
      <c r="AK318" s="203"/>
      <c r="AL318" s="197"/>
      <c r="AM318" s="212"/>
      <c r="AN318" s="213"/>
      <c r="AO318" s="30">
        <f t="shared" si="133"/>
      </c>
      <c r="AP318" s="736"/>
      <c r="AQ318" s="737"/>
      <c r="AR318" s="27" t="s">
        <v>6337</v>
      </c>
      <c r="AS318" s="4" t="s">
        <v>6337</v>
      </c>
      <c r="AT318" s="24" t="s">
        <v>6337</v>
      </c>
      <c r="AU318" s="201">
        <f t="shared" si="142"/>
        <v>100000</v>
      </c>
      <c r="AV318" s="217"/>
      <c r="AW318" s="218"/>
      <c r="AX318" s="219"/>
      <c r="AY318" s="220">
        <f t="shared" si="139"/>
        <v>50000</v>
      </c>
    </row>
    <row r="319" spans="1:51" ht="35.25" customHeight="1" outlineLevel="2">
      <c r="A319" s="221"/>
      <c r="B319" s="274"/>
      <c r="C319" s="222">
        <v>99</v>
      </c>
      <c r="D319" s="4" t="s">
        <v>6337</v>
      </c>
      <c r="E319" s="187"/>
      <c r="F319" s="188" t="s">
        <v>7004</v>
      </c>
      <c r="G319" s="189"/>
      <c r="H319" s="747" t="s">
        <v>7018</v>
      </c>
      <c r="I319" s="748"/>
      <c r="J319" s="224"/>
      <c r="K319" s="192">
        <f t="shared" si="137"/>
      </c>
      <c r="L319" s="193"/>
      <c r="M319" s="194">
        <f t="shared" si="138"/>
        <v>200000</v>
      </c>
      <c r="N319" s="195">
        <v>200000</v>
      </c>
      <c r="O319" s="196"/>
      <c r="P319" s="198"/>
      <c r="Q319" s="203"/>
      <c r="R319" s="203"/>
      <c r="S319" s="150">
        <v>400000</v>
      </c>
      <c r="T319" s="198"/>
      <c r="U319" s="203"/>
      <c r="V319" s="749"/>
      <c r="W319" s="201">
        <f t="shared" si="140"/>
        <v>200000</v>
      </c>
      <c r="X319" s="202">
        <f t="shared" si="141"/>
        <v>0</v>
      </c>
      <c r="Y319" s="203"/>
      <c r="Z319" s="204"/>
      <c r="AA319" s="204"/>
      <c r="AB319" s="204"/>
      <c r="AC319" s="205"/>
      <c r="AD319" s="206"/>
      <c r="AE319" s="207"/>
      <c r="AF319" s="197"/>
      <c r="AG319" s="208">
        <v>400000</v>
      </c>
      <c r="AH319" s="209">
        <v>130000</v>
      </c>
      <c r="AI319" s="210"/>
      <c r="AJ319" s="211">
        <v>150000</v>
      </c>
      <c r="AK319" s="203"/>
      <c r="AL319" s="197"/>
      <c r="AM319" s="212"/>
      <c r="AN319" s="213" t="s">
        <v>7019</v>
      </c>
      <c r="AO319" s="30">
        <f t="shared" si="133"/>
      </c>
      <c r="AP319" s="736"/>
      <c r="AQ319" s="737"/>
      <c r="AR319" s="27" t="s">
        <v>6337</v>
      </c>
      <c r="AS319" s="4" t="s">
        <v>6337</v>
      </c>
      <c r="AT319" s="24" t="s">
        <v>6337</v>
      </c>
      <c r="AU319" s="201">
        <f t="shared" si="142"/>
        <v>400000</v>
      </c>
      <c r="AV319" s="217"/>
      <c r="AW319" s="218"/>
      <c r="AX319" s="219"/>
      <c r="AY319" s="220">
        <f t="shared" si="139"/>
        <v>130000</v>
      </c>
    </row>
    <row r="320" spans="1:51" ht="35.25" customHeight="1" outlineLevel="2">
      <c r="A320" s="221"/>
      <c r="B320" s="274"/>
      <c r="C320" s="222">
        <v>99</v>
      </c>
      <c r="D320" s="4" t="s">
        <v>6337</v>
      </c>
      <c r="E320" s="187"/>
      <c r="F320" s="188" t="s">
        <v>7004</v>
      </c>
      <c r="G320" s="189"/>
      <c r="H320" s="747" t="s">
        <v>7020</v>
      </c>
      <c r="I320" s="748"/>
      <c r="J320" s="224"/>
      <c r="K320" s="192">
        <f t="shared" si="137"/>
      </c>
      <c r="L320" s="193"/>
      <c r="M320" s="194">
        <f t="shared" si="138"/>
        <v>400000</v>
      </c>
      <c r="N320" s="195">
        <v>400000</v>
      </c>
      <c r="O320" s="196"/>
      <c r="P320" s="198"/>
      <c r="Q320" s="203"/>
      <c r="R320" s="203"/>
      <c r="S320" s="150">
        <v>400000</v>
      </c>
      <c r="T320" s="198"/>
      <c r="U320" s="203"/>
      <c r="V320" s="749"/>
      <c r="W320" s="201">
        <f t="shared" si="140"/>
        <v>400000</v>
      </c>
      <c r="X320" s="202">
        <f t="shared" si="141"/>
        <v>0</v>
      </c>
      <c r="Y320" s="203"/>
      <c r="Z320" s="204"/>
      <c r="AA320" s="204"/>
      <c r="AB320" s="204"/>
      <c r="AC320" s="205"/>
      <c r="AD320" s="206"/>
      <c r="AE320" s="207"/>
      <c r="AF320" s="197"/>
      <c r="AG320" s="208">
        <v>400000</v>
      </c>
      <c r="AH320" s="209">
        <v>400000</v>
      </c>
      <c r="AI320" s="210"/>
      <c r="AJ320" s="211">
        <v>320000</v>
      </c>
      <c r="AK320" s="203"/>
      <c r="AL320" s="197"/>
      <c r="AM320" s="212"/>
      <c r="AN320" s="213" t="s">
        <v>7021</v>
      </c>
      <c r="AO320" s="30">
        <f t="shared" si="133"/>
      </c>
      <c r="AP320" s="736"/>
      <c r="AQ320" s="737"/>
      <c r="AR320" s="27" t="s">
        <v>6337</v>
      </c>
      <c r="AS320" s="4" t="s">
        <v>6337</v>
      </c>
      <c r="AT320" s="24" t="s">
        <v>6337</v>
      </c>
      <c r="AU320" s="201">
        <f t="shared" si="142"/>
        <v>400000</v>
      </c>
      <c r="AV320" s="217"/>
      <c r="AW320" s="218"/>
      <c r="AX320" s="219"/>
      <c r="AY320" s="220">
        <f t="shared" si="139"/>
        <v>400000</v>
      </c>
    </row>
    <row r="321" spans="1:51" ht="35.25" customHeight="1" outlineLevel="2">
      <c r="A321" s="221"/>
      <c r="B321" s="274"/>
      <c r="C321" s="222">
        <v>99</v>
      </c>
      <c r="D321" s="4" t="s">
        <v>6337</v>
      </c>
      <c r="E321" s="187"/>
      <c r="F321" s="188" t="s">
        <v>7004</v>
      </c>
      <c r="G321" s="189"/>
      <c r="H321" s="747" t="s">
        <v>7022</v>
      </c>
      <c r="I321" s="748"/>
      <c r="J321" s="224"/>
      <c r="K321" s="192">
        <f t="shared" si="137"/>
      </c>
      <c r="L321" s="193"/>
      <c r="M321" s="194">
        <f t="shared" si="138"/>
        <v>400000</v>
      </c>
      <c r="N321" s="195">
        <v>400000</v>
      </c>
      <c r="O321" s="196"/>
      <c r="P321" s="198"/>
      <c r="Q321" s="203"/>
      <c r="R321" s="203"/>
      <c r="S321" s="150">
        <v>400000</v>
      </c>
      <c r="T321" s="198"/>
      <c r="U321" s="203"/>
      <c r="V321" s="749"/>
      <c r="W321" s="201">
        <f t="shared" si="140"/>
        <v>400000</v>
      </c>
      <c r="X321" s="202">
        <f t="shared" si="141"/>
        <v>0</v>
      </c>
      <c r="Y321" s="203"/>
      <c r="Z321" s="204"/>
      <c r="AA321" s="204"/>
      <c r="AB321" s="204"/>
      <c r="AC321" s="205"/>
      <c r="AD321" s="206"/>
      <c r="AE321" s="207"/>
      <c r="AF321" s="197"/>
      <c r="AG321" s="208">
        <v>400000</v>
      </c>
      <c r="AH321" s="209">
        <v>550000</v>
      </c>
      <c r="AI321" s="210"/>
      <c r="AJ321" s="211">
        <v>700000</v>
      </c>
      <c r="AK321" s="203"/>
      <c r="AL321" s="197"/>
      <c r="AM321" s="212"/>
      <c r="AN321" s="213" t="s">
        <v>7023</v>
      </c>
      <c r="AO321" s="30">
        <f t="shared" si="133"/>
      </c>
      <c r="AP321" s="736"/>
      <c r="AQ321" s="737"/>
      <c r="AR321" s="27" t="s">
        <v>6337</v>
      </c>
      <c r="AS321" s="4" t="s">
        <v>6337</v>
      </c>
      <c r="AT321" s="24" t="s">
        <v>6337</v>
      </c>
      <c r="AU321" s="201">
        <f t="shared" si="142"/>
        <v>400000</v>
      </c>
      <c r="AV321" s="217"/>
      <c r="AW321" s="218"/>
      <c r="AX321" s="219"/>
      <c r="AY321" s="220">
        <f t="shared" si="139"/>
        <v>550000</v>
      </c>
    </row>
    <row r="322" spans="1:51" ht="35.25" customHeight="1" outlineLevel="2">
      <c r="A322" s="221"/>
      <c r="B322" s="274"/>
      <c r="C322" s="222">
        <v>99</v>
      </c>
      <c r="D322" s="4" t="s">
        <v>6337</v>
      </c>
      <c r="E322" s="187"/>
      <c r="F322" s="188" t="s">
        <v>7004</v>
      </c>
      <c r="G322" s="189"/>
      <c r="H322" s="747" t="s">
        <v>7024</v>
      </c>
      <c r="I322" s="748"/>
      <c r="J322" s="224"/>
      <c r="K322" s="192">
        <f t="shared" si="137"/>
      </c>
      <c r="L322" s="193"/>
      <c r="M322" s="194">
        <f t="shared" si="138"/>
        <v>360000</v>
      </c>
      <c r="N322" s="195">
        <v>360000</v>
      </c>
      <c r="O322" s="196"/>
      <c r="P322" s="198"/>
      <c r="Q322" s="203"/>
      <c r="R322" s="203"/>
      <c r="S322" s="150">
        <v>360000</v>
      </c>
      <c r="T322" s="198"/>
      <c r="U322" s="203"/>
      <c r="V322" s="749"/>
      <c r="W322" s="201">
        <f t="shared" si="140"/>
        <v>360000</v>
      </c>
      <c r="X322" s="202">
        <f t="shared" si="141"/>
        <v>0</v>
      </c>
      <c r="Y322" s="203"/>
      <c r="Z322" s="204"/>
      <c r="AA322" s="204"/>
      <c r="AB322" s="204"/>
      <c r="AC322" s="205"/>
      <c r="AD322" s="206"/>
      <c r="AE322" s="207"/>
      <c r="AF322" s="197"/>
      <c r="AG322" s="208">
        <v>360000</v>
      </c>
      <c r="AH322" s="209">
        <v>380000</v>
      </c>
      <c r="AI322" s="210"/>
      <c r="AJ322" s="211">
        <v>500000</v>
      </c>
      <c r="AK322" s="203"/>
      <c r="AL322" s="197"/>
      <c r="AM322" s="212"/>
      <c r="AN322" s="213" t="s">
        <v>7025</v>
      </c>
      <c r="AO322" s="30">
        <f t="shared" si="133"/>
      </c>
      <c r="AP322" s="736"/>
      <c r="AQ322" s="737"/>
      <c r="AR322" s="27" t="s">
        <v>6337</v>
      </c>
      <c r="AS322" s="4" t="s">
        <v>6337</v>
      </c>
      <c r="AT322" s="24" t="s">
        <v>6337</v>
      </c>
      <c r="AU322" s="201">
        <f t="shared" si="142"/>
        <v>360000</v>
      </c>
      <c r="AV322" s="217"/>
      <c r="AW322" s="218"/>
      <c r="AX322" s="219"/>
      <c r="AY322" s="220">
        <f t="shared" si="139"/>
        <v>380000</v>
      </c>
    </row>
    <row r="323" spans="1:51" ht="35.25" customHeight="1" outlineLevel="2">
      <c r="A323" s="221"/>
      <c r="B323" s="274"/>
      <c r="C323" s="222">
        <v>99</v>
      </c>
      <c r="D323" s="4" t="s">
        <v>6337</v>
      </c>
      <c r="E323" s="187"/>
      <c r="F323" s="188" t="s">
        <v>7004</v>
      </c>
      <c r="G323" s="189"/>
      <c r="H323" s="747" t="s">
        <v>7026</v>
      </c>
      <c r="I323" s="748"/>
      <c r="J323" s="224"/>
      <c r="K323" s="192">
        <f t="shared" si="137"/>
      </c>
      <c r="L323" s="193"/>
      <c r="M323" s="194">
        <f t="shared" si="138"/>
        <v>6000000</v>
      </c>
      <c r="N323" s="195">
        <v>6000000</v>
      </c>
      <c r="O323" s="196"/>
      <c r="P323" s="198"/>
      <c r="Q323" s="203"/>
      <c r="R323" s="203"/>
      <c r="S323" s="150">
        <v>6500000</v>
      </c>
      <c r="T323" s="198"/>
      <c r="U323" s="203"/>
      <c r="V323" s="749"/>
      <c r="W323" s="201">
        <f t="shared" si="140"/>
        <v>6000000</v>
      </c>
      <c r="X323" s="202">
        <f t="shared" si="141"/>
        <v>0</v>
      </c>
      <c r="Y323" s="203"/>
      <c r="Z323" s="204"/>
      <c r="AA323" s="204"/>
      <c r="AB323" s="204"/>
      <c r="AC323" s="205"/>
      <c r="AD323" s="206"/>
      <c r="AE323" s="207"/>
      <c r="AF323" s="197"/>
      <c r="AG323" s="208">
        <v>6500000</v>
      </c>
      <c r="AH323" s="209">
        <v>6450000</v>
      </c>
      <c r="AI323" s="210"/>
      <c r="AJ323" s="211">
        <v>6700000</v>
      </c>
      <c r="AK323" s="203"/>
      <c r="AL323" s="197"/>
      <c r="AM323" s="212"/>
      <c r="AN323" s="213" t="s">
        <v>7027</v>
      </c>
      <c r="AO323" s="30">
        <f t="shared" si="133"/>
      </c>
      <c r="AP323" s="736"/>
      <c r="AQ323" s="737"/>
      <c r="AR323" s="27" t="s">
        <v>6337</v>
      </c>
      <c r="AS323" s="4" t="s">
        <v>6337</v>
      </c>
      <c r="AT323" s="24" t="s">
        <v>6337</v>
      </c>
      <c r="AU323" s="201">
        <f t="shared" si="142"/>
        <v>6500000</v>
      </c>
      <c r="AV323" s="217"/>
      <c r="AW323" s="218"/>
      <c r="AX323" s="219"/>
      <c r="AY323" s="220">
        <f t="shared" si="139"/>
        <v>6450000</v>
      </c>
    </row>
    <row r="324" spans="1:51" ht="35.25" customHeight="1" outlineLevel="2">
      <c r="A324" s="221"/>
      <c r="B324" s="274"/>
      <c r="C324" s="222">
        <v>99</v>
      </c>
      <c r="D324" s="4" t="s">
        <v>6337</v>
      </c>
      <c r="E324" s="187"/>
      <c r="F324" s="188" t="s">
        <v>7004</v>
      </c>
      <c r="G324" s="189"/>
      <c r="H324" s="747" t="s">
        <v>7028</v>
      </c>
      <c r="I324" s="748"/>
      <c r="J324" s="224"/>
      <c r="K324" s="192"/>
      <c r="L324" s="193"/>
      <c r="M324" s="194">
        <f t="shared" si="138"/>
        <v>2200000</v>
      </c>
      <c r="N324" s="195">
        <v>2200000</v>
      </c>
      <c r="O324" s="196"/>
      <c r="P324" s="198"/>
      <c r="Q324" s="203"/>
      <c r="R324" s="203"/>
      <c r="S324" s="150">
        <v>2500000</v>
      </c>
      <c r="T324" s="198"/>
      <c r="U324" s="203"/>
      <c r="V324" s="749"/>
      <c r="W324" s="201">
        <f t="shared" si="140"/>
        <v>2200000</v>
      </c>
      <c r="X324" s="202">
        <f t="shared" si="141"/>
        <v>0</v>
      </c>
      <c r="Y324" s="203"/>
      <c r="Z324" s="204"/>
      <c r="AA324" s="204"/>
      <c r="AB324" s="204"/>
      <c r="AC324" s="205"/>
      <c r="AD324" s="206"/>
      <c r="AE324" s="207"/>
      <c r="AF324" s="197"/>
      <c r="AG324" s="208">
        <v>2500000</v>
      </c>
      <c r="AH324" s="209">
        <v>2100000</v>
      </c>
      <c r="AI324" s="210"/>
      <c r="AJ324" s="211">
        <v>2000000</v>
      </c>
      <c r="AK324" s="203"/>
      <c r="AL324" s="197"/>
      <c r="AM324" s="212"/>
      <c r="AN324" s="213" t="s">
        <v>7029</v>
      </c>
      <c r="AO324" s="30">
        <f t="shared" si="133"/>
      </c>
      <c r="AP324" s="736"/>
      <c r="AQ324" s="737"/>
      <c r="AR324" s="27" t="s">
        <v>6337</v>
      </c>
      <c r="AS324" s="4" t="s">
        <v>6337</v>
      </c>
      <c r="AT324" s="24" t="s">
        <v>6337</v>
      </c>
      <c r="AU324" s="201">
        <f t="shared" si="142"/>
        <v>2500000</v>
      </c>
      <c r="AV324" s="217"/>
      <c r="AW324" s="218"/>
      <c r="AX324" s="219"/>
      <c r="AY324" s="220">
        <f t="shared" si="139"/>
        <v>2100000</v>
      </c>
    </row>
    <row r="325" spans="1:51" ht="35.25" customHeight="1" outlineLevel="2">
      <c r="A325" s="221"/>
      <c r="B325" s="274"/>
      <c r="C325" s="222">
        <v>99</v>
      </c>
      <c r="D325" s="4" t="s">
        <v>6337</v>
      </c>
      <c r="E325" s="187"/>
      <c r="F325" s="188" t="s">
        <v>7004</v>
      </c>
      <c r="G325" s="189"/>
      <c r="H325" s="747" t="s">
        <v>7030</v>
      </c>
      <c r="I325" s="748"/>
      <c r="J325" s="224"/>
      <c r="K325" s="192">
        <f>IF(L325="","","～")</f>
      </c>
      <c r="L325" s="193"/>
      <c r="M325" s="194">
        <f t="shared" si="138"/>
        <v>50000</v>
      </c>
      <c r="N325" s="195">
        <v>50000</v>
      </c>
      <c r="O325" s="196"/>
      <c r="P325" s="198"/>
      <c r="Q325" s="203"/>
      <c r="R325" s="203"/>
      <c r="S325" s="150">
        <v>50000</v>
      </c>
      <c r="T325" s="198"/>
      <c r="U325" s="203"/>
      <c r="V325" s="749"/>
      <c r="W325" s="201">
        <f t="shared" si="140"/>
        <v>50000</v>
      </c>
      <c r="X325" s="202">
        <f t="shared" si="141"/>
        <v>0</v>
      </c>
      <c r="Y325" s="203"/>
      <c r="Z325" s="204"/>
      <c r="AA325" s="204"/>
      <c r="AB325" s="204"/>
      <c r="AC325" s="205"/>
      <c r="AD325" s="206"/>
      <c r="AE325" s="207"/>
      <c r="AF325" s="197"/>
      <c r="AG325" s="208">
        <v>50000</v>
      </c>
      <c r="AH325" s="209">
        <v>10000</v>
      </c>
      <c r="AI325" s="210"/>
      <c r="AJ325" s="211">
        <v>20000</v>
      </c>
      <c r="AK325" s="203"/>
      <c r="AL325" s="197"/>
      <c r="AM325" s="212"/>
      <c r="AN325" s="213" t="s">
        <v>7031</v>
      </c>
      <c r="AO325" s="30">
        <f t="shared" si="133"/>
      </c>
      <c r="AP325" s="736"/>
      <c r="AQ325" s="737"/>
      <c r="AR325" s="27" t="s">
        <v>6337</v>
      </c>
      <c r="AS325" s="4" t="s">
        <v>6337</v>
      </c>
      <c r="AT325" s="24" t="s">
        <v>6337</v>
      </c>
      <c r="AU325" s="201">
        <f t="shared" si="142"/>
        <v>50000</v>
      </c>
      <c r="AV325" s="217"/>
      <c r="AW325" s="218"/>
      <c r="AX325" s="219"/>
      <c r="AY325" s="220">
        <f t="shared" si="139"/>
        <v>10000</v>
      </c>
    </row>
    <row r="326" spans="1:51" ht="35.25" customHeight="1" outlineLevel="2">
      <c r="A326" s="221"/>
      <c r="B326" s="274"/>
      <c r="C326" s="222">
        <v>99</v>
      </c>
      <c r="D326" s="4" t="s">
        <v>6337</v>
      </c>
      <c r="E326" s="187"/>
      <c r="F326" s="188" t="s">
        <v>7004</v>
      </c>
      <c r="G326" s="189"/>
      <c r="H326" s="747" t="s">
        <v>7032</v>
      </c>
      <c r="I326" s="748"/>
      <c r="J326" s="224"/>
      <c r="K326" s="192">
        <f>IF(L326="","","～")</f>
      </c>
      <c r="L326" s="193"/>
      <c r="M326" s="194">
        <f t="shared" si="138"/>
        <v>100000</v>
      </c>
      <c r="N326" s="195">
        <v>100000</v>
      </c>
      <c r="O326" s="196"/>
      <c r="P326" s="198"/>
      <c r="Q326" s="203"/>
      <c r="R326" s="203"/>
      <c r="S326" s="150">
        <v>100000</v>
      </c>
      <c r="T326" s="198"/>
      <c r="U326" s="203"/>
      <c r="V326" s="749"/>
      <c r="W326" s="201">
        <f t="shared" si="140"/>
        <v>100000</v>
      </c>
      <c r="X326" s="202">
        <f t="shared" si="141"/>
        <v>0</v>
      </c>
      <c r="Y326" s="203"/>
      <c r="Z326" s="204"/>
      <c r="AA326" s="204"/>
      <c r="AB326" s="204"/>
      <c r="AC326" s="205"/>
      <c r="AD326" s="206"/>
      <c r="AE326" s="207"/>
      <c r="AF326" s="197"/>
      <c r="AG326" s="208">
        <v>100000</v>
      </c>
      <c r="AH326" s="209">
        <v>80000</v>
      </c>
      <c r="AI326" s="210"/>
      <c r="AJ326" s="211">
        <v>50000</v>
      </c>
      <c r="AK326" s="203"/>
      <c r="AL326" s="197"/>
      <c r="AM326" s="212"/>
      <c r="AN326" s="213" t="s">
        <v>7033</v>
      </c>
      <c r="AO326" s="30">
        <f t="shared" si="133"/>
      </c>
      <c r="AP326" s="736"/>
      <c r="AQ326" s="737"/>
      <c r="AR326" s="27" t="s">
        <v>6337</v>
      </c>
      <c r="AS326" s="4" t="s">
        <v>6337</v>
      </c>
      <c r="AT326" s="24" t="s">
        <v>6337</v>
      </c>
      <c r="AU326" s="201">
        <f t="shared" si="142"/>
        <v>100000</v>
      </c>
      <c r="AV326" s="217"/>
      <c r="AW326" s="218"/>
      <c r="AX326" s="219"/>
      <c r="AY326" s="220">
        <f t="shared" si="139"/>
        <v>80000</v>
      </c>
    </row>
    <row r="327" spans="1:51" ht="35.25" customHeight="1" outlineLevel="2">
      <c r="A327" s="221"/>
      <c r="B327" s="274"/>
      <c r="C327" s="222">
        <v>99</v>
      </c>
      <c r="D327" s="4" t="s">
        <v>6337</v>
      </c>
      <c r="E327" s="187"/>
      <c r="F327" s="188" t="s">
        <v>7004</v>
      </c>
      <c r="G327" s="189"/>
      <c r="H327" s="747" t="s">
        <v>7034</v>
      </c>
      <c r="I327" s="748"/>
      <c r="J327" s="224"/>
      <c r="K327" s="192">
        <f>IF(L327="","","～")</f>
      </c>
      <c r="L327" s="193"/>
      <c r="M327" s="194">
        <f t="shared" si="138"/>
        <v>260000</v>
      </c>
      <c r="N327" s="195">
        <v>260000</v>
      </c>
      <c r="O327" s="196"/>
      <c r="P327" s="198"/>
      <c r="Q327" s="203"/>
      <c r="R327" s="203"/>
      <c r="S327" s="150">
        <v>260000</v>
      </c>
      <c r="T327" s="198"/>
      <c r="U327" s="203"/>
      <c r="V327" s="749"/>
      <c r="W327" s="201">
        <f t="shared" si="140"/>
        <v>260000</v>
      </c>
      <c r="X327" s="202">
        <f t="shared" si="141"/>
        <v>0</v>
      </c>
      <c r="Y327" s="203"/>
      <c r="Z327" s="204"/>
      <c r="AA327" s="204"/>
      <c r="AB327" s="204"/>
      <c r="AC327" s="205"/>
      <c r="AD327" s="206"/>
      <c r="AE327" s="207"/>
      <c r="AF327" s="197"/>
      <c r="AG327" s="208">
        <v>260000</v>
      </c>
      <c r="AH327" s="209">
        <v>210000</v>
      </c>
      <c r="AI327" s="210"/>
      <c r="AJ327" s="211"/>
      <c r="AK327" s="203"/>
      <c r="AL327" s="197"/>
      <c r="AM327" s="212"/>
      <c r="AN327" s="213" t="s">
        <v>7035</v>
      </c>
      <c r="AO327" s="30">
        <f t="shared" si="133"/>
      </c>
      <c r="AP327" s="736"/>
      <c r="AQ327" s="737"/>
      <c r="AR327" s="27" t="s">
        <v>6337</v>
      </c>
      <c r="AS327" s="4" t="s">
        <v>6337</v>
      </c>
      <c r="AT327" s="24" t="s">
        <v>6337</v>
      </c>
      <c r="AU327" s="201">
        <f t="shared" si="142"/>
        <v>260000</v>
      </c>
      <c r="AV327" s="217"/>
      <c r="AW327" s="218"/>
      <c r="AX327" s="219"/>
      <c r="AY327" s="220">
        <f t="shared" si="139"/>
        <v>210000</v>
      </c>
    </row>
    <row r="328" spans="1:51" ht="35.25" customHeight="1" outlineLevel="2">
      <c r="A328" s="221"/>
      <c r="B328" s="274"/>
      <c r="C328" s="222">
        <v>99</v>
      </c>
      <c r="D328" s="4" t="s">
        <v>6337</v>
      </c>
      <c r="E328" s="187"/>
      <c r="F328" s="188" t="s">
        <v>7004</v>
      </c>
      <c r="G328" s="189"/>
      <c r="H328" s="747" t="s">
        <v>7036</v>
      </c>
      <c r="I328" s="748"/>
      <c r="J328" s="224"/>
      <c r="K328" s="192">
        <f>IF(L328="","","～")</f>
      </c>
      <c r="L328" s="193"/>
      <c r="M328" s="194">
        <f t="shared" si="138"/>
        <v>300000</v>
      </c>
      <c r="N328" s="195">
        <v>300000</v>
      </c>
      <c r="O328" s="196"/>
      <c r="P328" s="198"/>
      <c r="Q328" s="203"/>
      <c r="R328" s="203"/>
      <c r="S328" s="150">
        <v>300000</v>
      </c>
      <c r="T328" s="198"/>
      <c r="U328" s="203"/>
      <c r="V328" s="749"/>
      <c r="W328" s="201">
        <f t="shared" si="140"/>
        <v>300000</v>
      </c>
      <c r="X328" s="202">
        <f t="shared" si="141"/>
        <v>0</v>
      </c>
      <c r="Y328" s="203"/>
      <c r="Z328" s="204"/>
      <c r="AA328" s="204"/>
      <c r="AB328" s="204"/>
      <c r="AC328" s="205"/>
      <c r="AD328" s="206"/>
      <c r="AE328" s="207"/>
      <c r="AF328" s="197"/>
      <c r="AG328" s="208">
        <v>300000</v>
      </c>
      <c r="AH328" s="209">
        <v>150000</v>
      </c>
      <c r="AI328" s="210"/>
      <c r="AJ328" s="211">
        <v>100000</v>
      </c>
      <c r="AK328" s="203"/>
      <c r="AL328" s="197"/>
      <c r="AM328" s="212"/>
      <c r="AN328" s="213" t="s">
        <v>7037</v>
      </c>
      <c r="AO328" s="30">
        <f t="shared" si="133"/>
      </c>
      <c r="AP328" s="736"/>
      <c r="AQ328" s="737"/>
      <c r="AR328" s="27" t="s">
        <v>6337</v>
      </c>
      <c r="AS328" s="4" t="s">
        <v>6337</v>
      </c>
      <c r="AT328" s="24" t="s">
        <v>6337</v>
      </c>
      <c r="AU328" s="201">
        <f t="shared" si="142"/>
        <v>300000</v>
      </c>
      <c r="AV328" s="217"/>
      <c r="AW328" s="218"/>
      <c r="AX328" s="219"/>
      <c r="AY328" s="220">
        <f t="shared" si="139"/>
        <v>150000</v>
      </c>
    </row>
    <row r="329" spans="1:51" ht="35.25" customHeight="1" outlineLevel="2">
      <c r="A329" s="221"/>
      <c r="B329" s="274"/>
      <c r="C329" s="222">
        <v>99</v>
      </c>
      <c r="D329" s="4" t="s">
        <v>6337</v>
      </c>
      <c r="E329" s="187"/>
      <c r="F329" s="188" t="s">
        <v>7004</v>
      </c>
      <c r="G329" s="189"/>
      <c r="H329" s="747" t="s">
        <v>7038</v>
      </c>
      <c r="I329" s="748"/>
      <c r="J329" s="224"/>
      <c r="K329" s="192">
        <f>IF(L329="","","～")</f>
      </c>
      <c r="L329" s="193"/>
      <c r="M329" s="194">
        <f t="shared" si="138"/>
        <v>180000</v>
      </c>
      <c r="N329" s="195">
        <v>180000</v>
      </c>
      <c r="O329" s="196"/>
      <c r="P329" s="198"/>
      <c r="Q329" s="203"/>
      <c r="R329" s="203"/>
      <c r="S329" s="150">
        <v>180000</v>
      </c>
      <c r="T329" s="198"/>
      <c r="U329" s="203"/>
      <c r="V329" s="749"/>
      <c r="W329" s="201">
        <f t="shared" si="140"/>
        <v>180000</v>
      </c>
      <c r="X329" s="202">
        <f t="shared" si="141"/>
        <v>0</v>
      </c>
      <c r="Y329" s="203"/>
      <c r="Z329" s="204"/>
      <c r="AA329" s="204"/>
      <c r="AB329" s="204"/>
      <c r="AC329" s="205"/>
      <c r="AD329" s="206"/>
      <c r="AE329" s="207"/>
      <c r="AF329" s="197"/>
      <c r="AG329" s="208">
        <v>180000</v>
      </c>
      <c r="AH329" s="209">
        <v>260000</v>
      </c>
      <c r="AI329" s="210"/>
      <c r="AJ329" s="211">
        <v>230000</v>
      </c>
      <c r="AK329" s="203"/>
      <c r="AL329" s="197"/>
      <c r="AM329" s="212"/>
      <c r="AN329" s="213" t="s">
        <v>7039</v>
      </c>
      <c r="AO329" s="30">
        <f t="shared" si="133"/>
      </c>
      <c r="AP329" s="736"/>
      <c r="AQ329" s="737"/>
      <c r="AR329" s="27" t="s">
        <v>6337</v>
      </c>
      <c r="AS329" s="4" t="s">
        <v>6337</v>
      </c>
      <c r="AT329" s="24" t="s">
        <v>6337</v>
      </c>
      <c r="AU329" s="201">
        <f t="shared" si="142"/>
        <v>180000</v>
      </c>
      <c r="AV329" s="217"/>
      <c r="AW329" s="218"/>
      <c r="AX329" s="219"/>
      <c r="AY329" s="220">
        <f t="shared" si="139"/>
        <v>260000</v>
      </c>
    </row>
    <row r="330" spans="1:51" ht="35.25" customHeight="1" outlineLevel="2" thickBot="1">
      <c r="A330" s="221"/>
      <c r="B330" s="274"/>
      <c r="C330" s="222">
        <v>99</v>
      </c>
      <c r="D330" s="4" t="s">
        <v>6337</v>
      </c>
      <c r="E330" s="187"/>
      <c r="F330" s="188" t="s">
        <v>7004</v>
      </c>
      <c r="G330" s="189"/>
      <c r="H330" s="747" t="s">
        <v>7040</v>
      </c>
      <c r="I330" s="750"/>
      <c r="J330" s="224"/>
      <c r="K330" s="192"/>
      <c r="L330" s="193"/>
      <c r="M330" s="194">
        <f t="shared" si="138"/>
        <v>300000</v>
      </c>
      <c r="N330" s="195">
        <v>300000</v>
      </c>
      <c r="O330" s="196"/>
      <c r="P330" s="198"/>
      <c r="Q330" s="203"/>
      <c r="R330" s="203"/>
      <c r="S330" s="150">
        <v>300000</v>
      </c>
      <c r="T330" s="751"/>
      <c r="U330" s="203"/>
      <c r="V330" s="749"/>
      <c r="W330" s="201">
        <f t="shared" si="140"/>
        <v>300000</v>
      </c>
      <c r="X330" s="202">
        <f t="shared" si="141"/>
        <v>0</v>
      </c>
      <c r="Y330" s="203"/>
      <c r="Z330" s="204"/>
      <c r="AA330" s="204"/>
      <c r="AB330" s="204"/>
      <c r="AC330" s="205"/>
      <c r="AD330" s="206"/>
      <c r="AE330" s="207"/>
      <c r="AF330" s="197"/>
      <c r="AG330" s="208">
        <v>300000</v>
      </c>
      <c r="AH330" s="209">
        <v>200000</v>
      </c>
      <c r="AI330" s="210"/>
      <c r="AJ330" s="211">
        <v>300000</v>
      </c>
      <c r="AK330" s="203"/>
      <c r="AL330" s="197"/>
      <c r="AM330" s="212"/>
      <c r="AN330" s="213"/>
      <c r="AO330" s="30">
        <f t="shared" si="133"/>
      </c>
      <c r="AP330" s="736"/>
      <c r="AQ330" s="737"/>
      <c r="AR330" s="27" t="s">
        <v>6337</v>
      </c>
      <c r="AS330" s="4" t="s">
        <v>6337</v>
      </c>
      <c r="AT330" s="24" t="s">
        <v>6337</v>
      </c>
      <c r="AU330" s="201">
        <f t="shared" si="142"/>
        <v>300000</v>
      </c>
      <c r="AV330" s="217"/>
      <c r="AW330" s="218"/>
      <c r="AX330" s="219"/>
      <c r="AY330" s="220">
        <f t="shared" si="139"/>
        <v>200000</v>
      </c>
    </row>
    <row r="331" spans="1:51" ht="29.25" customHeight="1" outlineLevel="1" thickBot="1">
      <c r="A331" s="321"/>
      <c r="B331" s="322"/>
      <c r="C331" s="323"/>
      <c r="D331" s="4" t="s">
        <v>6337</v>
      </c>
      <c r="E331" s="324"/>
      <c r="F331" s="325" t="s">
        <v>7041</v>
      </c>
      <c r="G331" s="326"/>
      <c r="H331" s="752"/>
      <c r="I331" s="753"/>
      <c r="J331" s="752"/>
      <c r="K331" s="753"/>
      <c r="L331" s="331"/>
      <c r="M331" s="754">
        <f>SUBTOTAL(9,M312:M330)</f>
        <v>45440000</v>
      </c>
      <c r="N331" s="755">
        <f>SUBTOTAL(9,N312:N330)</f>
        <v>35440000</v>
      </c>
      <c r="O331" s="334">
        <f>SUBTOTAL(9,O312:O330)</f>
        <v>10000000</v>
      </c>
      <c r="P331" s="335"/>
      <c r="Q331" s="336"/>
      <c r="R331" s="335"/>
      <c r="S331" s="756">
        <v>46470000</v>
      </c>
      <c r="T331" s="339"/>
      <c r="U331" s="339"/>
      <c r="V331" s="339"/>
      <c r="W331" s="356">
        <f>SUBTOTAL(9,W312:W330)</f>
        <v>45440000</v>
      </c>
      <c r="X331" s="341">
        <f>SUBTOTAL(9,X312:X330)</f>
        <v>10000000</v>
      </c>
      <c r="Y331" s="342">
        <f aca="true" t="shared" si="143" ref="Y331:AG331">SUBTOTAL(9,Y312:Y330)</f>
        <v>0</v>
      </c>
      <c r="Z331" s="343">
        <f t="shared" si="143"/>
        <v>0</v>
      </c>
      <c r="AA331" s="343">
        <f t="shared" si="143"/>
        <v>0</v>
      </c>
      <c r="AB331" s="343">
        <f t="shared" si="143"/>
        <v>0</v>
      </c>
      <c r="AC331" s="344">
        <f t="shared" si="143"/>
        <v>0</v>
      </c>
      <c r="AD331" s="345">
        <f t="shared" si="143"/>
        <v>10000000</v>
      </c>
      <c r="AE331" s="346">
        <f t="shared" si="143"/>
        <v>0</v>
      </c>
      <c r="AF331" s="335">
        <f t="shared" si="143"/>
        <v>0</v>
      </c>
      <c r="AG331" s="347">
        <f t="shared" si="143"/>
        <v>46470000</v>
      </c>
      <c r="AH331" s="348">
        <v>28107000</v>
      </c>
      <c r="AI331" s="349">
        <v>12693000</v>
      </c>
      <c r="AJ331" s="350">
        <f>SUBTOTAL(9,AJ312:AJ330)</f>
        <v>45770000</v>
      </c>
      <c r="AK331" s="351">
        <f>SUBTOTAL(9,AK250:AK330)</f>
        <v>5000000</v>
      </c>
      <c r="AL331" s="335">
        <f>SUBTOTAL(9,AL250:AL330)</f>
        <v>0</v>
      </c>
      <c r="AM331" s="352"/>
      <c r="AN331" s="427"/>
      <c r="AO331" s="30">
        <f t="shared" si="133"/>
      </c>
      <c r="AP331" s="354"/>
      <c r="AQ331" s="355"/>
      <c r="AR331" s="27" t="s">
        <v>6337</v>
      </c>
      <c r="AS331" s="4" t="s">
        <v>6337</v>
      </c>
      <c r="AT331" s="24" t="s">
        <v>6337</v>
      </c>
      <c r="AU331" s="356">
        <f>SUBTOTAL(9,AU312:AU330)</f>
        <v>46470000</v>
      </c>
      <c r="AV331" s="357"/>
      <c r="AW331" s="358">
        <f>SUBTOTAL(9,AW250:AW330)</f>
        <v>371102000</v>
      </c>
      <c r="AX331" s="359"/>
      <c r="AY331" s="360">
        <f>SUBTOTAL(9,AY312:AY330)</f>
        <v>28107000</v>
      </c>
    </row>
    <row r="332" spans="1:51" ht="27" customHeight="1" outlineLevel="1" thickBot="1">
      <c r="A332" s="321"/>
      <c r="B332" s="322"/>
      <c r="C332" s="323"/>
      <c r="E332" s="324"/>
      <c r="F332" s="325"/>
      <c r="G332" s="326"/>
      <c r="H332" s="757">
        <f>X333</f>
        <v>397399825</v>
      </c>
      <c r="I332" s="758"/>
      <c r="J332" s="753"/>
      <c r="K332" s="753"/>
      <c r="L332" s="331"/>
      <c r="M332" s="754"/>
      <c r="N332" s="755"/>
      <c r="O332" s="334"/>
      <c r="P332" s="335"/>
      <c r="Q332" s="336"/>
      <c r="R332" s="335"/>
      <c r="S332" s="756"/>
      <c r="T332" s="339"/>
      <c r="U332" s="339"/>
      <c r="V332" s="339"/>
      <c r="W332" s="356"/>
      <c r="X332" s="341"/>
      <c r="Y332" s="342"/>
      <c r="Z332" s="343"/>
      <c r="AA332" s="343"/>
      <c r="AB332" s="343"/>
      <c r="AC332" s="344"/>
      <c r="AD332" s="345"/>
      <c r="AE332" s="346"/>
      <c r="AF332" s="335"/>
      <c r="AG332" s="347"/>
      <c r="AH332" s="348"/>
      <c r="AI332" s="349"/>
      <c r="AJ332" s="350"/>
      <c r="AK332" s="351"/>
      <c r="AL332" s="335"/>
      <c r="AM332" s="352"/>
      <c r="AN332" s="427"/>
      <c r="AO332" s="30"/>
      <c r="AP332" s="354"/>
      <c r="AQ332" s="355"/>
      <c r="AU332" s="356"/>
      <c r="AV332" s="357"/>
      <c r="AW332" s="358"/>
      <c r="AX332" s="359"/>
      <c r="AY332" s="360"/>
    </row>
    <row r="333" spans="1:51" ht="27" customHeight="1" thickBot="1">
      <c r="A333" s="321"/>
      <c r="B333" s="322"/>
      <c r="C333" s="323"/>
      <c r="D333" s="4" t="s">
        <v>6337</v>
      </c>
      <c r="E333" s="324"/>
      <c r="F333" s="566" t="s">
        <v>7042</v>
      </c>
      <c r="G333" s="326"/>
      <c r="H333" s="759">
        <f>W333</f>
        <v>407653525</v>
      </c>
      <c r="I333" s="760"/>
      <c r="J333" s="761"/>
      <c r="K333" s="761"/>
      <c r="L333" s="331"/>
      <c r="M333" s="754">
        <f>SUBTOTAL(9,M6:M330)-M249</f>
        <v>303932225</v>
      </c>
      <c r="N333" s="755">
        <f>SUBTOTAL(9,N6:N331)-N249</f>
        <v>286198000</v>
      </c>
      <c r="O333" s="334">
        <f>SUBTOTAL(9,O6:O331)-O249</f>
        <v>104814525</v>
      </c>
      <c r="P333" s="335"/>
      <c r="Q333" s="336"/>
      <c r="R333" s="335"/>
      <c r="S333" s="756">
        <f>SUBTOTAL(9,S6:S330)-S249</f>
        <v>314315636</v>
      </c>
      <c r="T333" s="339"/>
      <c r="U333" s="339"/>
      <c r="V333" s="339"/>
      <c r="W333" s="413">
        <f>SUBTOTAL(9,W6:W331)-W249</f>
        <v>407653525</v>
      </c>
      <c r="X333" s="341">
        <f>SUBTOTAL(9,X6:X331)-X249</f>
        <v>397399825</v>
      </c>
      <c r="Y333" s="342">
        <f aca="true" t="shared" si="144" ref="Y333:AD333">SUBTOTAL(9,Y48:Y330)-Y249</f>
        <v>25028000</v>
      </c>
      <c r="Z333" s="343">
        <f t="shared" si="144"/>
        <v>12430000</v>
      </c>
      <c r="AA333" s="343">
        <f t="shared" si="144"/>
        <v>1835000</v>
      </c>
      <c r="AB333" s="343">
        <f t="shared" si="144"/>
        <v>9780000</v>
      </c>
      <c r="AC333" s="343">
        <f t="shared" si="144"/>
        <v>73385000</v>
      </c>
      <c r="AD333" s="345">
        <f t="shared" si="144"/>
        <v>287370825</v>
      </c>
      <c r="AE333" s="346">
        <f>SUBTOTAL(9,AE48:AE330)</f>
        <v>183681000</v>
      </c>
      <c r="AF333" s="335">
        <f>SUBTOTAL(9,AF48:AF330)</f>
        <v>236336960</v>
      </c>
      <c r="AG333" s="347">
        <f>SUBTOTAL(9,AG6:AG331)-AG249</f>
        <v>396322385</v>
      </c>
      <c r="AH333" s="348">
        <v>265413000</v>
      </c>
      <c r="AI333" s="349">
        <v>82373000</v>
      </c>
      <c r="AJ333" s="350">
        <f>SUBTOTAL(9,AJ48:AJ330)</f>
        <v>388349000</v>
      </c>
      <c r="AK333" s="351">
        <f>SUBTOTAL(9,AK48:AK330)</f>
        <v>27008000</v>
      </c>
      <c r="AL333" s="335">
        <f>SUBTOTAL(9,AL48:AL330)</f>
        <v>566000</v>
      </c>
      <c r="AM333" s="352"/>
      <c r="AN333" s="427"/>
      <c r="AO333" s="30">
        <f>AP333&amp;AQ333</f>
      </c>
      <c r="AP333" s="354"/>
      <c r="AQ333" s="355"/>
      <c r="AR333" s="27" t="s">
        <v>6337</v>
      </c>
      <c r="AS333" s="4" t="s">
        <v>6337</v>
      </c>
      <c r="AT333" s="24" t="s">
        <v>6337</v>
      </c>
      <c r="AU333" s="413" t="e">
        <f>SUBTOTAL(9,AU6:AU331)-AU249</f>
        <v>#REF!</v>
      </c>
      <c r="AV333" s="357"/>
      <c r="AW333" s="358">
        <f>SUBTOTAL(9,AW48:AW330)</f>
        <v>373637000</v>
      </c>
      <c r="AX333" s="359"/>
      <c r="AY333" s="360"/>
    </row>
    <row r="334" spans="1:51" ht="30" customHeight="1" hidden="1">
      <c r="A334" s="221"/>
      <c r="B334" s="274"/>
      <c r="C334" s="222"/>
      <c r="D334" s="4" t="s">
        <v>6337</v>
      </c>
      <c r="E334" s="187" t="s">
        <v>6337</v>
      </c>
      <c r="F334" s="188"/>
      <c r="G334" s="189"/>
      <c r="H334" s="762"/>
      <c r="I334" s="762"/>
      <c r="J334" s="224"/>
      <c r="K334" s="192"/>
      <c r="L334" s="193"/>
      <c r="M334" s="749"/>
      <c r="N334" s="203" t="e">
        <f>SUBTOTAL(9,AV48:AV330)-AV277-AV284-#REF!-AV285</f>
        <v>#REF!</v>
      </c>
      <c r="O334" s="203" t="e">
        <f>SUBTOTAL(9,AW48:AW330)-AW277-AW284-#REF!-AW285</f>
        <v>#REF!</v>
      </c>
      <c r="P334" s="514" t="e">
        <f>SUBTOTAL(9,AI43:AI330)-AI277+2700000+AD134-#REF!-AI203-AI22+#REF!+#REF!</f>
        <v>#REF!</v>
      </c>
      <c r="Q334" s="763">
        <f>AD305</f>
        <v>112320000</v>
      </c>
      <c r="R334" s="764"/>
      <c r="S334" s="765"/>
      <c r="T334" s="198"/>
      <c r="U334" s="766" t="e">
        <f>#REF!+AW334</f>
        <v>#REF!</v>
      </c>
      <c r="V334" s="767"/>
      <c r="W334" s="768" t="e">
        <f>#REF!</f>
        <v>#REF!</v>
      </c>
      <c r="X334" s="769" t="e">
        <f>SUBTOTAL(9,O43:O330)-O277+2700000+AT134-#REF!-O203-O22+#REF!+#REF!</f>
        <v>#REF!</v>
      </c>
      <c r="Y334" s="770" t="str">
        <f>AT305</f>
        <v>61</v>
      </c>
      <c r="Z334" s="764"/>
      <c r="AA334" s="771">
        <v>2190000</v>
      </c>
      <c r="AB334" s="203" t="e">
        <f>SUBTOTAL(9,Y43:Y330)-SUM(Y50:Y64)-SUM(Y75:Y80)-SUM(Y66:Y71)-SUM(Y91:Y94)-SUM(Y100)-SUM(Y115)-SUM(Y120:Y124)-SUM(Y141:Y146)-SUM(Y148:Y151)-SUM(Y153:Y159)-SUM(Y186:Y189)-SUM(Y198:Y213)-SUM(Y240:Y247)-#REF!-SUM(#REF!)-Y88-Y224-#REF!</f>
        <v>#REF!</v>
      </c>
      <c r="AC334" s="204"/>
      <c r="AD334" s="204"/>
      <c r="AE334" s="772">
        <f>SUBTOTAL(9,AB43:AB330)-AB164-SUM(AB153:AB157)</f>
        <v>16380000</v>
      </c>
      <c r="AF334" s="773" t="s">
        <v>7043</v>
      </c>
      <c r="AG334" s="774"/>
      <c r="AH334" s="197" t="e">
        <f aca="true" t="shared" si="145" ref="AH334:AH354">IF(AA334=0,"",AA334-AB334)</f>
        <v>#REF!</v>
      </c>
      <c r="AI334" s="203"/>
      <c r="AJ334" s="211"/>
      <c r="AK334" s="203"/>
      <c r="AL334" s="197"/>
      <c r="AM334" s="212"/>
      <c r="AN334" s="213"/>
      <c r="AO334" s="30">
        <f>AP334&amp;AQ334</f>
      </c>
      <c r="AP334" s="736"/>
      <c r="AQ334" s="737"/>
      <c r="AR334" s="27" t="s">
        <v>6337</v>
      </c>
      <c r="AS334" s="4" t="s">
        <v>6337</v>
      </c>
      <c r="AT334" s="24" t="s">
        <v>6337</v>
      </c>
      <c r="AU334" s="775" t="e">
        <f>#REF!</f>
        <v>#REF!</v>
      </c>
      <c r="AV334" s="776"/>
      <c r="AW334" s="514">
        <f>SUBTOTAL(9,U48:V330)</f>
        <v>0</v>
      </c>
      <c r="AX334" s="203"/>
      <c r="AY334" s="777" t="e">
        <f>SUBTOTAL(9,AD48:AD330)-AD277-AD284-#REF!-AD285-AD134-AD88-AD305-#REF!-AD257-#REF!-#REF!-#REF!</f>
        <v>#REF!</v>
      </c>
    </row>
    <row r="335" spans="1:51" ht="30" customHeight="1" hidden="1">
      <c r="A335" s="221"/>
      <c r="B335" s="274"/>
      <c r="C335" s="222"/>
      <c r="D335" s="4" t="s">
        <v>6337</v>
      </c>
      <c r="E335" s="187" t="s">
        <v>6337</v>
      </c>
      <c r="F335" s="188"/>
      <c r="G335" s="189"/>
      <c r="H335" s="762"/>
      <c r="I335" s="762"/>
      <c r="J335" s="224"/>
      <c r="K335" s="192"/>
      <c r="L335" s="193"/>
      <c r="M335" s="749"/>
      <c r="N335" s="217"/>
      <c r="O335" s="218"/>
      <c r="P335" s="514" t="e">
        <f>#REF!</f>
        <v>#REF!</v>
      </c>
      <c r="Q335" s="763">
        <f>AD257</f>
        <v>54240000</v>
      </c>
      <c r="R335" s="764"/>
      <c r="S335" s="765"/>
      <c r="T335" s="197"/>
      <c r="U335" s="198">
        <f>AD277</f>
        <v>150000</v>
      </c>
      <c r="V335" s="749"/>
      <c r="W335" s="768">
        <f>O22-2700000+O203</f>
        <v>1350000</v>
      </c>
      <c r="X335" s="769" t="e">
        <f>#REF!</f>
        <v>#REF!</v>
      </c>
      <c r="Y335" s="770" t="str">
        <f>AT257</f>
        <v>1293</v>
      </c>
      <c r="Z335" s="764"/>
      <c r="AA335" s="771">
        <f>SUM(AA333:AA334)</f>
        <v>4025000</v>
      </c>
      <c r="AB335" s="203" t="e">
        <f>Y88+#REF!</f>
        <v>#REF!</v>
      </c>
      <c r="AC335" s="772" t="e">
        <f>#REF!</f>
        <v>#REF!</v>
      </c>
      <c r="AD335" s="204"/>
      <c r="AE335" s="204"/>
      <c r="AF335" s="773" t="s">
        <v>7044</v>
      </c>
      <c r="AG335" s="774"/>
      <c r="AH335" s="197" t="e">
        <f t="shared" si="145"/>
        <v>#REF!</v>
      </c>
      <c r="AI335" s="203"/>
      <c r="AJ335" s="211"/>
      <c r="AK335" s="203"/>
      <c r="AL335" s="197"/>
      <c r="AM335" s="212"/>
      <c r="AN335" s="213">
        <v>538393075</v>
      </c>
      <c r="AO335" s="30">
        <f>AP335&amp;AQ335</f>
      </c>
      <c r="AP335" s="736"/>
      <c r="AQ335" s="737"/>
      <c r="AR335" s="27" t="s">
        <v>6337</v>
      </c>
      <c r="AS335" s="4" t="s">
        <v>6337</v>
      </c>
      <c r="AT335" s="24" t="s">
        <v>6337</v>
      </c>
      <c r="AU335" s="778">
        <f>AI22-2700000+AI203</f>
        <v>800000</v>
      </c>
      <c r="AV335" s="200"/>
      <c r="AW335" s="779" t="e">
        <f>#REF!</f>
        <v>#REF!</v>
      </c>
      <c r="AX335" s="780"/>
      <c r="AY335" s="777">
        <f>SUM(AD284:AD289)</f>
        <v>17175000</v>
      </c>
    </row>
    <row r="336" spans="1:51" ht="24" customHeight="1" hidden="1">
      <c r="A336" s="221"/>
      <c r="B336" s="274"/>
      <c r="C336" s="781"/>
      <c r="E336" s="782" t="s">
        <v>6337</v>
      </c>
      <c r="F336" s="188"/>
      <c r="G336" s="192"/>
      <c r="H336" s="783">
        <f>H334-H335</f>
        <v>0</v>
      </c>
      <c r="I336" s="783"/>
      <c r="J336" s="784"/>
      <c r="K336" s="192"/>
      <c r="L336" s="193"/>
      <c r="M336" s="785"/>
      <c r="N336" s="785"/>
      <c r="O336" s="203"/>
      <c r="P336" s="786"/>
      <c r="Q336" s="787">
        <f>SUM(Q334:Q335)</f>
        <v>166560000</v>
      </c>
      <c r="R336" s="788"/>
      <c r="S336" s="789"/>
      <c r="T336" s="786"/>
      <c r="U336" s="786"/>
      <c r="V336" s="786"/>
      <c r="W336" s="790" t="e">
        <f>AL65+AL81+AL72+AL87+AL95+AL101+AL109+AL116+AL125+AL147+AL152+AL160+#REF!+AL190+AL214+AL248+AL26+AL42+#REF!+AL331</f>
        <v>#REF!</v>
      </c>
      <c r="X336" s="791"/>
      <c r="Y336" s="792">
        <f>SUM(Y334:Y335)</f>
        <v>0</v>
      </c>
      <c r="Z336" s="788"/>
      <c r="AA336" s="786"/>
      <c r="AB336" s="786"/>
      <c r="AC336" s="786"/>
      <c r="AD336" s="786"/>
      <c r="AE336" s="786"/>
      <c r="AF336" s="793"/>
      <c r="AG336" s="794"/>
      <c r="AH336" s="203">
        <f t="shared" si="145"/>
      </c>
      <c r="AI336" s="786"/>
      <c r="AJ336" s="203"/>
      <c r="AK336" s="786"/>
      <c r="AL336" s="786"/>
      <c r="AM336" s="795"/>
      <c r="AN336" s="796"/>
      <c r="AP336" s="797"/>
      <c r="AQ336" s="798"/>
      <c r="AU336" s="799" t="e">
        <f>X65+X81+X72+X87+X95+X101+X109+X116+X125+X147+X152+X160+#REF!+X190+X214+X248+X26+X42+#REF!+X331</f>
        <v>#REF!</v>
      </c>
      <c r="AV336" s="785"/>
      <c r="AW336" s="785"/>
      <c r="AX336" s="203"/>
      <c r="AY336" s="786"/>
    </row>
    <row r="337" spans="1:51" ht="24" customHeight="1">
      <c r="A337" s="221"/>
      <c r="B337" s="274"/>
      <c r="C337" s="781"/>
      <c r="E337" s="782" t="s">
        <v>6337</v>
      </c>
      <c r="F337" s="188"/>
      <c r="G337" s="192"/>
      <c r="H337" s="783" t="s">
        <v>7045</v>
      </c>
      <c r="I337" s="783"/>
      <c r="J337" s="800" t="s">
        <v>7046</v>
      </c>
      <c r="K337" s="192"/>
      <c r="L337" s="801"/>
      <c r="M337" s="802" t="s">
        <v>7047</v>
      </c>
      <c r="N337" s="803">
        <f>H332-H333</f>
        <v>-10253700</v>
      </c>
      <c r="O337" s="203"/>
      <c r="P337" s="786"/>
      <c r="Q337" s="804"/>
      <c r="R337" s="805">
        <f>W333</f>
        <v>407653525</v>
      </c>
      <c r="S337" s="806" t="s">
        <v>7047</v>
      </c>
      <c r="T337" s="805"/>
      <c r="U337" s="805"/>
      <c r="V337" s="786"/>
      <c r="W337" s="807"/>
      <c r="X337" s="791"/>
      <c r="Y337" s="792"/>
      <c r="Z337" s="203"/>
      <c r="AA337" s="979">
        <f>SUM(X333)</f>
        <v>397399825</v>
      </c>
      <c r="AB337" s="979"/>
      <c r="AC337" s="980"/>
      <c r="AD337" s="980"/>
      <c r="AE337" s="786"/>
      <c r="AF337" s="793"/>
      <c r="AG337" s="794"/>
      <c r="AH337" s="203">
        <f t="shared" si="145"/>
        <v>397399825</v>
      </c>
      <c r="AI337" s="786"/>
      <c r="AJ337" s="203"/>
      <c r="AK337" s="786"/>
      <c r="AL337" s="786"/>
      <c r="AM337" s="795"/>
      <c r="AN337" s="808"/>
      <c r="AP337" s="797"/>
      <c r="AQ337" s="798"/>
      <c r="AU337" s="311"/>
      <c r="AV337" s="785"/>
      <c r="AW337" s="785"/>
      <c r="AX337" s="203"/>
      <c r="AY337" s="786"/>
    </row>
    <row r="338" spans="8:49" ht="24" customHeight="1">
      <c r="H338" s="809"/>
      <c r="I338" s="809"/>
      <c r="J338" s="810"/>
      <c r="K338" s="810"/>
      <c r="L338" s="810"/>
      <c r="P338" s="38"/>
      <c r="Q338" s="811">
        <f>AG26+AG42+AG65+AG72+AG81+AG87+AG95+AG101+AG109+AG116+AG125+AG147+AG152+AG160+AG190+AG214+AG248</f>
        <v>69870000</v>
      </c>
      <c r="R338" s="33"/>
      <c r="T338" s="38"/>
      <c r="U338" s="38"/>
      <c r="V338" s="38"/>
      <c r="W338" s="812"/>
      <c r="AH338" s="12">
        <f t="shared" si="145"/>
      </c>
      <c r="AN338" s="813">
        <v>315529000</v>
      </c>
      <c r="AU338" s="814"/>
      <c r="AV338" s="815"/>
      <c r="AW338" s="815"/>
    </row>
    <row r="339" spans="1:51" s="23" customFormat="1" ht="13.5" customHeight="1">
      <c r="A339" s="816"/>
      <c r="B339" s="817"/>
      <c r="C339" s="3"/>
      <c r="D339" s="818"/>
      <c r="E339" s="819"/>
      <c r="F339" s="8"/>
      <c r="G339" s="7"/>
      <c r="H339" s="820"/>
      <c r="I339" s="820"/>
      <c r="J339" s="810"/>
      <c r="K339" s="810"/>
      <c r="L339" s="810"/>
      <c r="M339" s="11"/>
      <c r="N339" s="11"/>
      <c r="O339" s="12"/>
      <c r="P339" s="38"/>
      <c r="Q339" s="821"/>
      <c r="R339" s="33"/>
      <c r="S339" s="16"/>
      <c r="T339" s="38"/>
      <c r="U339" s="38"/>
      <c r="V339" s="38"/>
      <c r="W339" s="812"/>
      <c r="X339" s="18"/>
      <c r="Y339" s="19"/>
      <c r="Z339" s="15"/>
      <c r="AA339" s="13"/>
      <c r="AB339" s="13"/>
      <c r="AC339" s="13"/>
      <c r="AD339" s="13"/>
      <c r="AE339" s="13"/>
      <c r="AF339" s="20"/>
      <c r="AG339" s="13"/>
      <c r="AH339" s="12">
        <f t="shared" si="145"/>
      </c>
      <c r="AI339" s="13"/>
      <c r="AJ339" s="12"/>
      <c r="AK339" s="13"/>
      <c r="AL339" s="13"/>
      <c r="AP339" s="822"/>
      <c r="AQ339" s="823"/>
      <c r="AR339" s="824"/>
      <c r="AS339" s="818"/>
      <c r="AU339" s="810"/>
      <c r="AV339" s="815"/>
      <c r="AW339" s="815"/>
      <c r="AX339" s="12"/>
      <c r="AY339" s="13"/>
    </row>
    <row r="340" spans="1:51" s="23" customFormat="1" ht="13.5" customHeight="1">
      <c r="A340" s="816"/>
      <c r="B340" s="817"/>
      <c r="C340" s="3"/>
      <c r="D340" s="818"/>
      <c r="E340" s="819"/>
      <c r="F340" s="8"/>
      <c r="G340" s="7"/>
      <c r="H340" s="37"/>
      <c r="I340" s="37"/>
      <c r="J340" s="810"/>
      <c r="K340" s="810"/>
      <c r="L340" s="810"/>
      <c r="M340" s="11"/>
      <c r="N340" s="11"/>
      <c r="O340" s="12"/>
      <c r="P340" s="38"/>
      <c r="Q340" s="821"/>
      <c r="R340" s="33"/>
      <c r="S340" s="16"/>
      <c r="T340" s="38"/>
      <c r="U340" s="38"/>
      <c r="V340" s="38"/>
      <c r="W340" s="812"/>
      <c r="X340" s="18"/>
      <c r="Y340" s="19"/>
      <c r="Z340" s="15"/>
      <c r="AA340" s="13"/>
      <c r="AB340" s="13"/>
      <c r="AC340" s="13"/>
      <c r="AD340" s="13"/>
      <c r="AE340" s="13"/>
      <c r="AF340" s="20"/>
      <c r="AG340" s="13"/>
      <c r="AH340" s="12">
        <f t="shared" si="145"/>
      </c>
      <c r="AI340" s="13"/>
      <c r="AJ340" s="12"/>
      <c r="AK340" s="13"/>
      <c r="AL340" s="13"/>
      <c r="AP340" s="822"/>
      <c r="AQ340" s="823"/>
      <c r="AR340" s="824"/>
      <c r="AS340" s="818"/>
      <c r="AU340" s="810"/>
      <c r="AV340" s="815"/>
      <c r="AW340" s="815"/>
      <c r="AX340" s="12"/>
      <c r="AY340" s="13"/>
    </row>
    <row r="341" spans="1:51" s="23" customFormat="1" ht="13.5" customHeight="1">
      <c r="A341" s="816"/>
      <c r="B341" s="817"/>
      <c r="C341" s="3"/>
      <c r="D341" s="818"/>
      <c r="E341" s="819"/>
      <c r="F341" s="8"/>
      <c r="G341" s="7"/>
      <c r="H341" s="825"/>
      <c r="I341" s="825"/>
      <c r="J341" s="826"/>
      <c r="K341" s="826"/>
      <c r="L341" s="826"/>
      <c r="M341" s="11"/>
      <c r="N341" s="11"/>
      <c r="O341" s="12"/>
      <c r="P341" s="13"/>
      <c r="Q341" s="827"/>
      <c r="R341" s="15"/>
      <c r="S341" s="16"/>
      <c r="T341" s="13"/>
      <c r="U341" s="13"/>
      <c r="V341" s="13"/>
      <c r="W341" s="812"/>
      <c r="X341" s="18"/>
      <c r="Y341" s="19"/>
      <c r="Z341" s="15"/>
      <c r="AA341" s="13"/>
      <c r="AB341" s="13"/>
      <c r="AC341" s="13"/>
      <c r="AD341" s="13"/>
      <c r="AE341" s="13"/>
      <c r="AF341" s="20"/>
      <c r="AG341" s="13"/>
      <c r="AH341" s="12">
        <f t="shared" si="145"/>
      </c>
      <c r="AI341" s="13"/>
      <c r="AJ341" s="12"/>
      <c r="AK341" s="13"/>
      <c r="AL341" s="13"/>
      <c r="AP341" s="822"/>
      <c r="AQ341" s="823"/>
      <c r="AR341" s="824"/>
      <c r="AS341" s="818"/>
      <c r="AU341" s="826"/>
      <c r="AV341" s="11"/>
      <c r="AW341" s="11"/>
      <c r="AX341" s="12"/>
      <c r="AY341" s="13"/>
    </row>
    <row r="342" spans="1:51" s="23" customFormat="1" ht="13.5" customHeight="1">
      <c r="A342" s="816"/>
      <c r="B342" s="817"/>
      <c r="C342" s="3"/>
      <c r="D342" s="818"/>
      <c r="E342" s="819"/>
      <c r="F342" s="8"/>
      <c r="G342" s="7"/>
      <c r="H342" s="825"/>
      <c r="I342" s="825"/>
      <c r="J342" s="826"/>
      <c r="K342" s="826"/>
      <c r="L342" s="826"/>
      <c r="M342" s="11"/>
      <c r="N342" s="11"/>
      <c r="O342" s="12"/>
      <c r="P342" s="13"/>
      <c r="Q342" s="827"/>
      <c r="R342" s="15"/>
      <c r="S342" s="16"/>
      <c r="T342" s="13"/>
      <c r="U342" s="13"/>
      <c r="V342" s="13"/>
      <c r="W342" s="812"/>
      <c r="X342" s="18"/>
      <c r="Y342" s="19"/>
      <c r="Z342" s="15"/>
      <c r="AA342" s="13"/>
      <c r="AB342" s="13"/>
      <c r="AC342" s="13"/>
      <c r="AD342" s="13"/>
      <c r="AE342" s="13"/>
      <c r="AF342" s="20"/>
      <c r="AG342" s="13"/>
      <c r="AH342" s="12">
        <f t="shared" si="145"/>
      </c>
      <c r="AI342" s="13"/>
      <c r="AJ342" s="12"/>
      <c r="AK342" s="13"/>
      <c r="AL342" s="13"/>
      <c r="AP342" s="822"/>
      <c r="AQ342" s="823"/>
      <c r="AR342" s="824"/>
      <c r="AS342" s="818"/>
      <c r="AU342" s="826"/>
      <c r="AV342" s="11"/>
      <c r="AW342" s="11"/>
      <c r="AX342" s="12"/>
      <c r="AY342" s="13"/>
    </row>
    <row r="343" spans="1:51" s="23" customFormat="1" ht="13.5" customHeight="1">
      <c r="A343" s="816"/>
      <c r="B343" s="817"/>
      <c r="C343" s="3"/>
      <c r="D343" s="818"/>
      <c r="E343" s="819"/>
      <c r="F343" s="8"/>
      <c r="G343" s="7"/>
      <c r="H343" s="825"/>
      <c r="I343" s="825"/>
      <c r="J343" s="826"/>
      <c r="K343" s="826"/>
      <c r="L343" s="826"/>
      <c r="M343" s="11"/>
      <c r="N343" s="11"/>
      <c r="O343" s="12"/>
      <c r="P343" s="13"/>
      <c r="Q343" s="827"/>
      <c r="R343" s="15"/>
      <c r="S343" s="16"/>
      <c r="T343" s="13"/>
      <c r="U343" s="13"/>
      <c r="V343" s="13"/>
      <c r="W343" s="812"/>
      <c r="X343" s="18"/>
      <c r="Y343" s="19"/>
      <c r="Z343" s="15"/>
      <c r="AA343" s="13"/>
      <c r="AB343" s="13"/>
      <c r="AC343" s="13"/>
      <c r="AD343" s="13"/>
      <c r="AE343" s="13"/>
      <c r="AF343" s="20"/>
      <c r="AG343" s="13"/>
      <c r="AH343" s="12">
        <f t="shared" si="145"/>
      </c>
      <c r="AI343" s="13"/>
      <c r="AJ343" s="12"/>
      <c r="AK343" s="13"/>
      <c r="AL343" s="13"/>
      <c r="AP343" s="822"/>
      <c r="AQ343" s="823"/>
      <c r="AR343" s="824"/>
      <c r="AS343" s="818"/>
      <c r="AU343" s="826"/>
      <c r="AV343" s="11"/>
      <c r="AW343" s="11"/>
      <c r="AX343" s="12"/>
      <c r="AY343" s="13"/>
    </row>
    <row r="344" spans="1:51" s="23" customFormat="1" ht="13.5" customHeight="1">
      <c r="A344" s="816"/>
      <c r="B344" s="817"/>
      <c r="C344" s="3"/>
      <c r="D344" s="818"/>
      <c r="E344" s="819"/>
      <c r="F344" s="8"/>
      <c r="G344" s="7"/>
      <c r="H344" s="825"/>
      <c r="I344" s="825"/>
      <c r="J344" s="826"/>
      <c r="K344" s="826"/>
      <c r="L344" s="826"/>
      <c r="M344" s="11"/>
      <c r="N344" s="11"/>
      <c r="O344" s="12"/>
      <c r="P344" s="13"/>
      <c r="Q344" s="827"/>
      <c r="R344" s="15"/>
      <c r="S344" s="16"/>
      <c r="T344" s="13"/>
      <c r="U344" s="13"/>
      <c r="V344" s="13"/>
      <c r="W344" s="812"/>
      <c r="X344" s="18"/>
      <c r="Y344" s="19"/>
      <c r="Z344" s="15"/>
      <c r="AA344" s="13"/>
      <c r="AB344" s="13"/>
      <c r="AC344" s="13"/>
      <c r="AD344" s="13"/>
      <c r="AE344" s="13"/>
      <c r="AF344" s="20"/>
      <c r="AG344" s="13"/>
      <c r="AH344" s="12">
        <f t="shared" si="145"/>
      </c>
      <c r="AI344" s="13"/>
      <c r="AJ344" s="12"/>
      <c r="AK344" s="13"/>
      <c r="AL344" s="13"/>
      <c r="AP344" s="822"/>
      <c r="AQ344" s="823"/>
      <c r="AR344" s="824"/>
      <c r="AS344" s="818"/>
      <c r="AU344" s="826"/>
      <c r="AV344" s="11"/>
      <c r="AW344" s="11"/>
      <c r="AX344" s="12"/>
      <c r="AY344" s="13"/>
    </row>
    <row r="345" spans="1:51" s="23" customFormat="1" ht="13.5" customHeight="1">
      <c r="A345" s="816"/>
      <c r="B345" s="817"/>
      <c r="C345" s="3"/>
      <c r="D345" s="818"/>
      <c r="E345" s="819"/>
      <c r="F345" s="8"/>
      <c r="G345" s="7"/>
      <c r="H345" s="825"/>
      <c r="I345" s="825"/>
      <c r="J345" s="826"/>
      <c r="K345" s="826"/>
      <c r="L345" s="826"/>
      <c r="M345" s="11"/>
      <c r="N345" s="11"/>
      <c r="O345" s="12"/>
      <c r="P345" s="13"/>
      <c r="Q345" s="827"/>
      <c r="R345" s="15"/>
      <c r="S345" s="16"/>
      <c r="T345" s="13"/>
      <c r="U345" s="13"/>
      <c r="V345" s="13"/>
      <c r="W345" s="812"/>
      <c r="X345" s="18"/>
      <c r="Y345" s="19"/>
      <c r="Z345" s="15"/>
      <c r="AA345" s="13"/>
      <c r="AB345" s="13"/>
      <c r="AC345" s="13"/>
      <c r="AD345" s="13"/>
      <c r="AE345" s="13"/>
      <c r="AF345" s="20"/>
      <c r="AG345" s="13"/>
      <c r="AH345" s="12">
        <f t="shared" si="145"/>
      </c>
      <c r="AI345" s="13"/>
      <c r="AJ345" s="12"/>
      <c r="AK345" s="13"/>
      <c r="AL345" s="13"/>
      <c r="AP345" s="822"/>
      <c r="AQ345" s="823"/>
      <c r="AR345" s="824"/>
      <c r="AS345" s="818"/>
      <c r="AU345" s="826"/>
      <c r="AV345" s="11"/>
      <c r="AW345" s="11"/>
      <c r="AX345" s="12"/>
      <c r="AY345" s="13"/>
    </row>
    <row r="346" spans="1:51" s="23" customFormat="1" ht="13.5" customHeight="1">
      <c r="A346" s="816"/>
      <c r="B346" s="817"/>
      <c r="C346" s="3"/>
      <c r="D346" s="818"/>
      <c r="E346" s="819" t="s">
        <v>6337</v>
      </c>
      <c r="F346" s="8"/>
      <c r="G346" s="7"/>
      <c r="H346" s="822"/>
      <c r="I346" s="822"/>
      <c r="J346" s="10"/>
      <c r="K346" s="10"/>
      <c r="L346" s="10"/>
      <c r="M346" s="11"/>
      <c r="N346" s="11"/>
      <c r="O346" s="12"/>
      <c r="P346" s="13"/>
      <c r="Q346" s="827"/>
      <c r="R346" s="15"/>
      <c r="S346" s="16"/>
      <c r="T346" s="13"/>
      <c r="U346" s="13"/>
      <c r="V346" s="13"/>
      <c r="W346" s="812"/>
      <c r="X346" s="18"/>
      <c r="Y346" s="19"/>
      <c r="Z346" s="15"/>
      <c r="AA346" s="13"/>
      <c r="AB346" s="13"/>
      <c r="AC346" s="13"/>
      <c r="AD346" s="13"/>
      <c r="AE346" s="13"/>
      <c r="AF346" s="20"/>
      <c r="AG346" s="13"/>
      <c r="AH346" s="12">
        <f t="shared" si="145"/>
      </c>
      <c r="AI346" s="13"/>
      <c r="AJ346" s="12"/>
      <c r="AK346" s="13"/>
      <c r="AL346" s="13"/>
      <c r="AP346" s="822"/>
      <c r="AQ346" s="823"/>
      <c r="AR346" s="824"/>
      <c r="AS346" s="818"/>
      <c r="AU346" s="10"/>
      <c r="AV346" s="11"/>
      <c r="AW346" s="11"/>
      <c r="AX346" s="12"/>
      <c r="AY346" s="13"/>
    </row>
    <row r="347" spans="1:51" s="23" customFormat="1" ht="13.5" customHeight="1">
      <c r="A347" s="816"/>
      <c r="B347" s="817"/>
      <c r="C347" s="3"/>
      <c r="D347" s="818"/>
      <c r="E347" s="819" t="s">
        <v>6337</v>
      </c>
      <c r="F347" s="8"/>
      <c r="G347" s="7"/>
      <c r="H347" s="822"/>
      <c r="I347" s="822"/>
      <c r="J347" s="10"/>
      <c r="K347" s="10"/>
      <c r="L347" s="10"/>
      <c r="M347" s="11"/>
      <c r="N347" s="11"/>
      <c r="O347" s="12"/>
      <c r="P347" s="13"/>
      <c r="Q347" s="827"/>
      <c r="R347" s="15"/>
      <c r="S347" s="16"/>
      <c r="T347" s="13"/>
      <c r="U347" s="13"/>
      <c r="V347" s="13"/>
      <c r="W347" s="812"/>
      <c r="X347" s="18"/>
      <c r="Y347" s="19"/>
      <c r="Z347" s="15"/>
      <c r="AA347" s="13"/>
      <c r="AB347" s="13"/>
      <c r="AC347" s="13"/>
      <c r="AD347" s="13"/>
      <c r="AE347" s="13"/>
      <c r="AF347" s="20"/>
      <c r="AG347" s="13"/>
      <c r="AH347" s="12">
        <f t="shared" si="145"/>
      </c>
      <c r="AI347" s="13"/>
      <c r="AJ347" s="12"/>
      <c r="AK347" s="13"/>
      <c r="AL347" s="13"/>
      <c r="AP347" s="822"/>
      <c r="AQ347" s="823"/>
      <c r="AR347" s="824"/>
      <c r="AS347" s="818"/>
      <c r="AU347" s="10"/>
      <c r="AV347" s="11"/>
      <c r="AW347" s="11"/>
      <c r="AX347" s="12"/>
      <c r="AY347" s="13"/>
    </row>
    <row r="348" spans="1:51" s="23" customFormat="1" ht="13.5" customHeight="1">
      <c r="A348" s="816"/>
      <c r="B348" s="817"/>
      <c r="C348" s="3"/>
      <c r="D348" s="818"/>
      <c r="E348" s="819" t="s">
        <v>6337</v>
      </c>
      <c r="F348" s="8"/>
      <c r="G348" s="7"/>
      <c r="H348" s="822"/>
      <c r="I348" s="822"/>
      <c r="J348" s="10"/>
      <c r="K348" s="10"/>
      <c r="L348" s="10"/>
      <c r="M348" s="11"/>
      <c r="N348" s="11"/>
      <c r="O348" s="12"/>
      <c r="P348" s="13"/>
      <c r="Q348" s="827"/>
      <c r="R348" s="15"/>
      <c r="S348" s="16"/>
      <c r="T348" s="13"/>
      <c r="U348" s="13"/>
      <c r="V348" s="13"/>
      <c r="W348" s="812"/>
      <c r="X348" s="18"/>
      <c r="Y348" s="19"/>
      <c r="Z348" s="15"/>
      <c r="AA348" s="13"/>
      <c r="AB348" s="13"/>
      <c r="AC348" s="13"/>
      <c r="AD348" s="13"/>
      <c r="AE348" s="13"/>
      <c r="AF348" s="20"/>
      <c r="AG348" s="13"/>
      <c r="AH348" s="12">
        <f t="shared" si="145"/>
      </c>
      <c r="AI348" s="13"/>
      <c r="AJ348" s="12"/>
      <c r="AK348" s="13"/>
      <c r="AL348" s="13"/>
      <c r="AP348" s="822"/>
      <c r="AQ348" s="823"/>
      <c r="AR348" s="824"/>
      <c r="AS348" s="818"/>
      <c r="AU348" s="10"/>
      <c r="AV348" s="11"/>
      <c r="AW348" s="11"/>
      <c r="AX348" s="12"/>
      <c r="AY348" s="13"/>
    </row>
    <row r="349" spans="1:51" s="23" customFormat="1" ht="13.5" customHeight="1">
      <c r="A349" s="816"/>
      <c r="B349" s="817"/>
      <c r="C349" s="3"/>
      <c r="D349" s="818"/>
      <c r="E349" s="819" t="s">
        <v>6337</v>
      </c>
      <c r="F349" s="8"/>
      <c r="G349" s="7"/>
      <c r="H349" s="8"/>
      <c r="I349" s="8"/>
      <c r="J349" s="10"/>
      <c r="K349" s="10"/>
      <c r="L349" s="10"/>
      <c r="M349" s="11"/>
      <c r="N349" s="11"/>
      <c r="O349" s="12"/>
      <c r="P349" s="13"/>
      <c r="Q349" s="827"/>
      <c r="R349" s="15"/>
      <c r="S349" s="16"/>
      <c r="T349" s="13"/>
      <c r="U349" s="13"/>
      <c r="V349" s="13"/>
      <c r="W349" s="812"/>
      <c r="X349" s="18"/>
      <c r="Y349" s="19"/>
      <c r="Z349" s="15"/>
      <c r="AA349" s="13"/>
      <c r="AB349" s="13"/>
      <c r="AC349" s="13"/>
      <c r="AD349" s="13"/>
      <c r="AE349" s="13"/>
      <c r="AF349" s="20"/>
      <c r="AG349" s="13"/>
      <c r="AH349" s="12">
        <f t="shared" si="145"/>
      </c>
      <c r="AI349" s="13"/>
      <c r="AJ349" s="12"/>
      <c r="AK349" s="13"/>
      <c r="AL349" s="13"/>
      <c r="AP349" s="822"/>
      <c r="AQ349" s="823"/>
      <c r="AR349" s="824"/>
      <c r="AS349" s="818"/>
      <c r="AU349" s="10"/>
      <c r="AV349" s="11"/>
      <c r="AW349" s="11"/>
      <c r="AX349" s="12"/>
      <c r="AY349" s="13"/>
    </row>
    <row r="350" spans="5:34" ht="30" customHeight="1">
      <c r="E350" s="5" t="s">
        <v>6337</v>
      </c>
      <c r="AH350" s="12">
        <f t="shared" si="145"/>
      </c>
    </row>
    <row r="351" spans="5:34" ht="30" customHeight="1">
      <c r="E351" s="5" t="s">
        <v>6337</v>
      </c>
      <c r="AH351" s="12">
        <f t="shared" si="145"/>
      </c>
    </row>
    <row r="352" spans="5:34" ht="30" customHeight="1">
      <c r="E352" s="5" t="s">
        <v>6337</v>
      </c>
      <c r="AH352" s="12">
        <f t="shared" si="145"/>
      </c>
    </row>
    <row r="353" spans="5:34" ht="30" customHeight="1">
      <c r="E353" s="5" t="s">
        <v>6337</v>
      </c>
      <c r="AH353" s="12">
        <f t="shared" si="145"/>
      </c>
    </row>
    <row r="354" spans="5:34" ht="30" customHeight="1">
      <c r="E354" s="5" t="s">
        <v>6337</v>
      </c>
      <c r="AH354" s="12">
        <f t="shared" si="145"/>
      </c>
    </row>
  </sheetData>
  <sheetProtection/>
  <mergeCells count="6">
    <mergeCell ref="N2:O2"/>
    <mergeCell ref="AG4:AI4"/>
    <mergeCell ref="AP5:AQ5"/>
    <mergeCell ref="S129:S132"/>
    <mergeCell ref="AA337:AB337"/>
    <mergeCell ref="AC337:AD337"/>
  </mergeCells>
  <conditionalFormatting sqref="T190:V190 T152:V152 S335:V354 S332:V332">
    <cfRule type="expression" priority="23" dxfId="3" stopIfTrue="1">
      <formula>MOD(ROW(),2)=0</formula>
    </cfRule>
  </conditionalFormatting>
  <conditionalFormatting sqref="I240:I260 I222 I194:I217 I262:I280 I282:I287 I297:I299 I301:I65536 I224:I238 I1:I144 I289:I295 I187:I190 I146:I167">
    <cfRule type="cellIs" priority="20" dxfId="0" operator="equal">
      <formula>""</formula>
    </cfRule>
  </conditionalFormatting>
  <conditionalFormatting sqref="T221:V221">
    <cfRule type="expression" priority="19" dxfId="3" stopIfTrue="1">
      <formula>MOD(ROW(),2)=0</formula>
    </cfRule>
  </conditionalFormatting>
  <conditionalFormatting sqref="I218:I221">
    <cfRule type="cellIs" priority="18" dxfId="0" operator="equal">
      <formula>""</formula>
    </cfRule>
  </conditionalFormatting>
  <conditionalFormatting sqref="I223">
    <cfRule type="cellIs" priority="16" dxfId="0" operator="equal">
      <formula>""</formula>
    </cfRule>
  </conditionalFormatting>
  <conditionalFormatting sqref="I239">
    <cfRule type="cellIs" priority="15" dxfId="0" operator="equal">
      <formula>""</formula>
    </cfRule>
  </conditionalFormatting>
  <conditionalFormatting sqref="I281">
    <cfRule type="cellIs" priority="14" dxfId="0" operator="equal">
      <formula>""</formula>
    </cfRule>
  </conditionalFormatting>
  <conditionalFormatting sqref="I296">
    <cfRule type="cellIs" priority="13" dxfId="0" operator="equal">
      <formula>""</formula>
    </cfRule>
  </conditionalFormatting>
  <conditionalFormatting sqref="I261">
    <cfRule type="cellIs" priority="12" dxfId="0" operator="equal">
      <formula>""</formula>
    </cfRule>
  </conditionalFormatting>
  <conditionalFormatting sqref="I300">
    <cfRule type="cellIs" priority="11" dxfId="0" operator="equal">
      <formula>""</formula>
    </cfRule>
  </conditionalFormatting>
  <conditionalFormatting sqref="I145">
    <cfRule type="cellIs" priority="9" dxfId="0" operator="equal">
      <formula>""</formula>
    </cfRule>
  </conditionalFormatting>
  <conditionalFormatting sqref="T193:V193">
    <cfRule type="expression" priority="8" dxfId="3" stopIfTrue="1">
      <formula>MOD(ROW(),2)=0</formula>
    </cfRule>
  </conditionalFormatting>
  <conditionalFormatting sqref="I191:I193">
    <cfRule type="cellIs" priority="7" dxfId="0" operator="equal">
      <formula>""</formula>
    </cfRule>
  </conditionalFormatting>
  <conditionalFormatting sqref="I288">
    <cfRule type="cellIs" priority="5" dxfId="0" operator="equal">
      <formula>""</formula>
    </cfRule>
  </conditionalFormatting>
  <conditionalFormatting sqref="T184:V184">
    <cfRule type="expression" priority="4" dxfId="3" stopIfTrue="1">
      <formula>MOD(ROW(),2)=0</formula>
    </cfRule>
  </conditionalFormatting>
  <conditionalFormatting sqref="I168:I184">
    <cfRule type="cellIs" priority="3" dxfId="0" operator="equal">
      <formula>""</formula>
    </cfRule>
  </conditionalFormatting>
  <conditionalFormatting sqref="I185">
    <cfRule type="cellIs" priority="2" dxfId="0" operator="equal">
      <formula>""</formula>
    </cfRule>
  </conditionalFormatting>
  <conditionalFormatting sqref="I186">
    <cfRule type="cellIs" priority="1" dxfId="0" operator="equal">
      <formula>""</formula>
    </cfRule>
  </conditionalFormatting>
  <dataValidations count="7">
    <dataValidation allowBlank="1" showInputMessage="1" showErrorMessage="1" imeMode="hiragana" sqref="K350:K65536 K312:K330 K334:K337 K148:K151 K96:K100 K88:K94 K82:K86 K66:K71 K43:K46 G268 G290:G291 G263 K27:K41 H264:I267 H27:I41 H292:I294 H43:I46 H66:I71 H96:I100 H82:I86 H88:I94 H148:I151 H334:I65536 H312:I330 K191:K192 K117:K124 H5:I25 K5:K25 K153:K159 K194:K213 H194:I213 K73:K80 H73:I80 G295:G299 H250:I262 H102:I108 K102:K108 H110:I115 K110:K115 H117:I124 H191:I192 H215:I220 H300:I310 H153:I159 K215:K220 K222:K247 H222:I247 K48:K64 H48:I64 K126:K146 H126:I146 K250:K310 H269:I289 K168:K183 H168:I183 K185:K189 H185:I189 H161:I166 K161:K166"/>
    <dataValidation allowBlank="1" showInputMessage="1" showErrorMessage="1" imeMode="halfAlpha" sqref="W350:W65536 Y308:AD308 Y306:Z307 AC305:AD307 X305:Z305 T334:U336 X334:AL65536 W334:W337 B159 B151 AJ145:AJ146 AE159:AL159 W159:AC159 AE148:AL148 X157:AC157 N149:N150 AE151:AL151 X156:Y156 X153:Y154 X155:AC155 AE153:AF157 AC149:AH150 AG156 AG153:AG154 AJ153:AJ154 AJ156 AG155:AL155 AJ149:AJ150 AG157:AL157 AL149:AL150 M144:O144 AL245:AL246 AJ245:AJ246 AC245:AH246 L264:O267 P256:P258 B247 A252:A254 B189 B213 AC211:AH212 AJ211:AJ212 AH189:AN189 AL187:AL188 AL211:AL212 W305:W310 AH80:AL80 AH124:AL124 AG78:AG80 AL122:AL123 AL92:AL93 AL78:AL79 AL84:AL85 AL98:AL99 AL105:AL106 AL113:AL114 AJ120:AJ123 AJ105:AJ106 AJ98:AJ99 AJ92:AJ93 AJ84:AJ85 AJ78:AJ79 AJ113:AJ114 AH119:AL119 AH122:AH123 AH78:AH79 AC122:AF123 AC78:AF79 W80:AF80 AY78:AY80 W78:Y79 X118:Y118 X120:Y121 X119:AC119 AC98:AH99 AC84:AH85 AC92:AH93 AC105:AH106 AC113:AH114 AX119 AW118 N122:N123 N78:N79 M105:N106 AX80 J82:J86 A112:B112 B80 B94 B100 B124 B115 A119:B119 A121:B121 AX71 AG136:AG137 AH137:AI137 AU148:AW151 AX67:AX68 B64"/>
    <dataValidation allowBlank="1" showInputMessage="1" showErrorMessage="1" imeMode="halfAlpha" sqref="B71 N69:N70 N66 W69:Y70 Y67:AF68 W71:AF71 W88:AL91 AC69:AF70 AY66:AY71 AC66:AF66 AH56:AL58 AH69:AH70 AH66 AJ69:AJ70 AJ66 AL69:AL70 AH71:AL71 AH67:AL68 AG66:AG71 AX56:AX58 AJ63:AJ64 AH60:AL60 AL59 AJ59 AH63:AH64 AH59 W63:Y64 AC59 AX60 N59 N63:N64 A51 A37:A38 C6:C11 B25 B41 N44:N46 N52 AC52:AC53 X52:Y52 AC44:AF46 AH44:AH46 AH52 AJ44:AJ46 AJ41:AL41 AJ52 AL45:AL46 AL52 AH25:AL25 AH43:AL43 AG43:AG46 AM9:AN9 B6:B7 X140:Y140 AX51 AH53:AL54 A53:A54 AG51:AG54 X51:AC51 AG55:AL55 AH51:AL51 AL165:AL166 AJ165:AJ166 AC165:AH166 AK137:AL137 AA250:AA253 N187:N188 AJ187:AJ188 AH187:AH188 AC187:AF188 AX144:AY144 W292:AI294 AX159 L312:P330 P250:P251 P266 AU334:AU337 AU350:AU65536 L334:L337 L350:L65536 M149:M151 M245:N246 W122:Y123 M211:N212 AU96:AW100 AU82:AW86 M98:N99 M84:N85 M92:N93 AU88:AW94 M113:N114 AX41 M78:M80 AU66:AW71 AU43:AW46 M51:M54 M165:N166 AV119:AW124 AX157 W153:W157"/>
    <dataValidation allowBlank="1" showInputMessage="1" showErrorMessage="1" imeMode="halfAlpha" sqref="AX155 M156 AV335:AW65536 M153:M154 M335:M338 M339:O65536 M55:O55 L41:O41 M88:O91 M82:O83 M96:O97 M107:O108 M86:O86 M94:O94 M100:O100 M115:O115 M213:O213 M247:O247 M148:O148 M159:O159 N51:O51 N53:O54 N43:O43 M25:O25 N60:O60 N56:O58 N67:O68 N71:O71 N80:O80 N189:O189 N151:O151 N334:O338 AX141:AX142 AB2 L43:M46 L66:M71 L88:L94 L82:L86 L96:L100 W137:AC137 L148:L151 AW334 AV137:AX137 AU312:AY330 AX334:AY65536 W124:AF124 AX124:AY124 AX88:AY91 AX82:AY83 W82:AL83 AX96:AY97 W96:AL97 AX107:AY108 W107:AL108 AX86:AY86 W86:AL86 AX94:AY94 W66:X68 AX100:AY100 W100:AL100 AX115:AY115 W115:AL115 AX213:AY213 W213:AL213 AX247:AY247 W247:AL247 W138:Y139 AX148:AY148 W148:AC148 AY187:AY188 W187:Y188 AC63:AF64 AY165:AY166 W165:Y166 AY51:AY52 W51:W52 AX53:AY55 AX43:AY43 W43:AF43 AY44:AY46 W44:Y46 AX25:AY25 AY98:AY99 W98:Y99 AY84:AY85 W84:Y85 AY92:AY93 W92:Y93 AY105:AY106 W105:Y106 AY113:AY114 W113:Y114 AY211:AY212 W211:Y212 AX189:AY189 W189:AF189 AY245:AY246 W245:Y246 AY149:AY150 W149:Y150"/>
    <dataValidation allowBlank="1" showInputMessage="1" showErrorMessage="1" imeMode="halfAlpha" sqref="AX151:AY151 W151:AC151 W134:Y136 N62:O62 A6:A11 C13:C16 L263:P263 W25:AC25 W41:AC41 W295:AL299 X36:X39 W60:AF60 AC61:AF61 W141:AC142 N61 W61:Y61 AH61 AJ61 AL61 AL63:AL64 AH62:AL62 AX62 W62:AF62 AW134:AW136 AE134:AG135 M141:R142 AG141:AL142 AY145:AY146 AC143:AH143 AC145:AH146 AL143 AL145:AL146 AJ143 AU161:AY163 M239:O244 AT268:AX268 M291:P291 T291:AH291 M290:O290 L290:L291 AJ291:AL294 W261:Z262 AC18:AH23 AU24:AW25 W21:AL23 AC24 AY18:AY24 AJ18:AJ23 AH24:AJ24 AL18:AL24 AD24:AG25 AU21:AY23 AC40 W35:Y35 M30:O39 AY40:AY41 M40:N40 AU40:AW41 AU27:AY39 AL40 AJ40 AD40:AH41 L18:L25 W30:W39 Y30:AL39 X30:X34 W27:AL29 M134:M137 M18:N24 L27:L40 AW138:AW140 AY134:AY143 AJ134:AJ140 AE136:AF142 T138:U142 M143:N143 X306:X310 A13:A16 AU5:AY17 S250:Z260 Y66 W94:AL94 AU134:AU139 L134:L144 S141:V143 W40:Y40 W18:Y24 W143:Y143 Y309:AL310 H81:I81 P66:V71 P82:V86 P102:V108 P96:V100 P148:V151 N137:R137 AG117:AG124 M21:R23 P30:R41 M27:R29"/>
    <dataValidation allowBlank="1" showInputMessage="1" showErrorMessage="1" imeMode="halfAlpha" sqref="L161:R163 Q277:R277 P264:R265 L265:R265 P43:V46 Q296:R297 Q290:R290 P267:R267 P334:R65536 M124:R124 N119:R119 M157:R157 M155:R155 P252:R255 P88:V94 L239:L247 P121:R123 S144 P18:V25 N18:O18 AE18:AL18 W18:AC18 AX18:AY18 AU18:AW20 B192 N219 AE220:AL220 N220:O220 AX220:AY220 W220:AC220 S312:AL330 S335:V65536 W239:AL244 S133:S138 P200:V213 W200:AL210 L5:AL17 L48:AL50 B250:B258 AU51:AW56 L51:L56 AE57:AL57 AU57:AY57 AU48:AY50 P51:V56 S27:V41 AU200:AW213 M200:O210 L200:L213 AU194:AY199 AX200:AY210 L194:AL199 P275:P286 Q280:R283 W55:AC58 P74:V80 W74:AL77 AX74:AY77 L74:L80 L73:AL73 M74:O77 AU73:AY73 AU74:AW80 J73:J80 P259:R262 W53:AB54 M164:O164 L250:O262 AB250:AL254 AU250:AY267 AA255:AL262 S145:Y146 W102:AL104 AX102:AY104 L102:L108 M102:O104 AU102:AW108 W110:AL112 AX110:AY112 L110:L115 M110:O112 AU110:AW115 S117:V124 L117:L124 M117:M123 AV117:AX117 N117:R117 AU117:AU124 W117:W121 X117:AC117 AD117:AF121 AY117:AY123 AH117:AI117 AJ117:AJ118 AK117:AL117 L145:N146 W144:AC145 P143:R146 P110:V115 AU141:AW146"/>
    <dataValidation allowBlank="1" showInputMessage="1" showErrorMessage="1" imeMode="halfAlpha" sqref="AE144:AL144 P287:R287 AY191 AU191:AW192 N191 AE192:AL192 AC191:AH191 AJ191 AL191 W191:Y191 L191:M192 N192:O192"/>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FF0000"/>
  </sheetPr>
  <dimension ref="A2:I1674"/>
  <sheetViews>
    <sheetView zoomScalePageLayoutView="0" workbookViewId="0" topLeftCell="A1651">
      <selection activeCell="C1675" sqref="C1675:D1675"/>
    </sheetView>
  </sheetViews>
  <sheetFormatPr defaultColWidth="9.00390625" defaultRowHeight="13.5"/>
  <cols>
    <col min="2" max="13" width="8.625" style="0" customWidth="1"/>
  </cols>
  <sheetData>
    <row r="2" spans="2:9" ht="13.5">
      <c r="B2" t="s">
        <v>33</v>
      </c>
      <c r="C2" t="s">
        <v>34</v>
      </c>
      <c r="D2" t="s">
        <v>35</v>
      </c>
      <c r="E2" t="s">
        <v>36</v>
      </c>
      <c r="F2" t="s">
        <v>37</v>
      </c>
      <c r="I2" t="s">
        <v>32</v>
      </c>
    </row>
    <row r="3" spans="1:9" ht="13.5">
      <c r="A3" s="841">
        <v>33</v>
      </c>
      <c r="B3" t="s">
        <v>38</v>
      </c>
      <c r="C3" t="s">
        <v>39</v>
      </c>
      <c r="D3" t="s">
        <v>40</v>
      </c>
      <c r="E3" t="s">
        <v>41</v>
      </c>
      <c r="F3" t="s">
        <v>42</v>
      </c>
      <c r="I3" t="s">
        <v>43</v>
      </c>
    </row>
    <row r="4" spans="1:9" ht="13.5">
      <c r="A4" s="841">
        <v>48079</v>
      </c>
      <c r="B4" t="s">
        <v>44</v>
      </c>
      <c r="C4" t="s">
        <v>45</v>
      </c>
      <c r="D4" t="s">
        <v>46</v>
      </c>
      <c r="E4" t="s">
        <v>47</v>
      </c>
      <c r="F4" t="s">
        <v>48</v>
      </c>
      <c r="I4" t="s">
        <v>49</v>
      </c>
    </row>
    <row r="5" spans="1:9" ht="13.5">
      <c r="A5" s="841">
        <v>48136</v>
      </c>
      <c r="B5" t="s">
        <v>44</v>
      </c>
      <c r="C5" t="s">
        <v>45</v>
      </c>
      <c r="D5" t="s">
        <v>50</v>
      </c>
      <c r="E5" t="s">
        <v>51</v>
      </c>
      <c r="F5" t="s">
        <v>52</v>
      </c>
      <c r="I5" t="s">
        <v>53</v>
      </c>
    </row>
    <row r="6" spans="1:9" ht="13.5">
      <c r="A6" s="841">
        <v>48147</v>
      </c>
      <c r="B6" t="s">
        <v>44</v>
      </c>
      <c r="C6" t="s">
        <v>45</v>
      </c>
      <c r="D6" t="s">
        <v>54</v>
      </c>
      <c r="E6" t="s">
        <v>55</v>
      </c>
      <c r="F6" t="s">
        <v>56</v>
      </c>
      <c r="I6" t="s">
        <v>57</v>
      </c>
    </row>
    <row r="7" spans="1:9" ht="13.5">
      <c r="A7" s="841">
        <v>50768</v>
      </c>
      <c r="B7" t="s">
        <v>44</v>
      </c>
      <c r="C7" t="s">
        <v>45</v>
      </c>
      <c r="D7" t="s">
        <v>58</v>
      </c>
      <c r="E7" t="s">
        <v>59</v>
      </c>
      <c r="F7" t="s">
        <v>60</v>
      </c>
      <c r="I7" t="s">
        <v>61</v>
      </c>
    </row>
    <row r="8" spans="1:9" ht="13.5">
      <c r="A8" s="841">
        <v>50915</v>
      </c>
      <c r="B8" t="s">
        <v>44</v>
      </c>
      <c r="C8" t="s">
        <v>45</v>
      </c>
      <c r="D8" t="s">
        <v>62</v>
      </c>
      <c r="E8" t="s">
        <v>63</v>
      </c>
      <c r="F8" t="s">
        <v>64</v>
      </c>
      <c r="I8" t="s">
        <v>65</v>
      </c>
    </row>
    <row r="9" spans="1:9" ht="13.5">
      <c r="A9" s="841">
        <v>51107</v>
      </c>
      <c r="B9" t="s">
        <v>44</v>
      </c>
      <c r="C9" t="s">
        <v>45</v>
      </c>
      <c r="D9" t="s">
        <v>66</v>
      </c>
      <c r="E9" t="s">
        <v>67</v>
      </c>
      <c r="F9" t="s">
        <v>68</v>
      </c>
      <c r="I9" t="s">
        <v>69</v>
      </c>
    </row>
    <row r="10" spans="1:9" ht="13.5">
      <c r="A10" s="841">
        <v>51118</v>
      </c>
      <c r="B10" t="s">
        <v>44</v>
      </c>
      <c r="C10" t="s">
        <v>45</v>
      </c>
      <c r="D10" t="s">
        <v>7055</v>
      </c>
      <c r="E10" t="s">
        <v>7056</v>
      </c>
      <c r="F10" t="s">
        <v>7057</v>
      </c>
      <c r="I10" t="s">
        <v>70</v>
      </c>
    </row>
    <row r="11" spans="1:9" ht="13.5">
      <c r="A11" s="841">
        <v>51129</v>
      </c>
      <c r="B11" t="s">
        <v>44</v>
      </c>
      <c r="C11" t="s">
        <v>45</v>
      </c>
      <c r="D11" t="s">
        <v>71</v>
      </c>
      <c r="E11" t="s">
        <v>72</v>
      </c>
      <c r="F11" t="s">
        <v>73</v>
      </c>
      <c r="I11" t="s">
        <v>74</v>
      </c>
    </row>
    <row r="12" spans="1:9" ht="13.5">
      <c r="A12" s="841">
        <v>51152</v>
      </c>
      <c r="B12" t="s">
        <v>44</v>
      </c>
      <c r="C12" t="s">
        <v>45</v>
      </c>
      <c r="D12" t="s">
        <v>75</v>
      </c>
      <c r="E12" t="s">
        <v>76</v>
      </c>
      <c r="F12" t="s">
        <v>77</v>
      </c>
      <c r="I12" t="s">
        <v>78</v>
      </c>
    </row>
    <row r="13" spans="1:9" ht="13.5">
      <c r="A13" s="841">
        <v>51196</v>
      </c>
      <c r="B13" t="s">
        <v>44</v>
      </c>
      <c r="C13" t="s">
        <v>45</v>
      </c>
      <c r="D13" t="s">
        <v>79</v>
      </c>
      <c r="E13" t="s">
        <v>80</v>
      </c>
      <c r="F13" t="s">
        <v>81</v>
      </c>
      <c r="I13" t="s">
        <v>82</v>
      </c>
    </row>
    <row r="14" spans="1:9" ht="13.5">
      <c r="A14" s="841">
        <v>51264</v>
      </c>
      <c r="B14" t="s">
        <v>44</v>
      </c>
      <c r="C14" t="s">
        <v>45</v>
      </c>
      <c r="D14" t="s">
        <v>83</v>
      </c>
      <c r="E14" t="s">
        <v>83</v>
      </c>
      <c r="F14" t="s">
        <v>84</v>
      </c>
      <c r="I14" t="s">
        <v>85</v>
      </c>
    </row>
    <row r="15" spans="1:9" ht="13.5">
      <c r="A15" s="841">
        <v>51332</v>
      </c>
      <c r="B15" t="s">
        <v>44</v>
      </c>
      <c r="C15" t="s">
        <v>45</v>
      </c>
      <c r="D15" t="s">
        <v>86</v>
      </c>
      <c r="E15" t="s">
        <v>87</v>
      </c>
      <c r="F15" t="s">
        <v>88</v>
      </c>
      <c r="I15" t="s">
        <v>89</v>
      </c>
    </row>
    <row r="16" spans="1:9" ht="13.5">
      <c r="A16" s="841">
        <v>51365</v>
      </c>
      <c r="B16" t="s">
        <v>44</v>
      </c>
      <c r="C16" t="s">
        <v>45</v>
      </c>
      <c r="D16" t="s">
        <v>90</v>
      </c>
      <c r="E16" t="s">
        <v>91</v>
      </c>
      <c r="F16" t="s">
        <v>92</v>
      </c>
      <c r="I16" t="s">
        <v>93</v>
      </c>
    </row>
    <row r="17" spans="1:9" ht="13.5">
      <c r="A17" s="841">
        <v>51433</v>
      </c>
      <c r="B17" t="s">
        <v>44</v>
      </c>
      <c r="C17" t="s">
        <v>45</v>
      </c>
      <c r="D17" t="s">
        <v>94</v>
      </c>
      <c r="E17" t="s">
        <v>95</v>
      </c>
      <c r="F17" t="s">
        <v>96</v>
      </c>
      <c r="I17" t="s">
        <v>97</v>
      </c>
    </row>
    <row r="18" spans="1:9" ht="13.5">
      <c r="A18" s="841">
        <v>51488</v>
      </c>
      <c r="B18" t="s">
        <v>44</v>
      </c>
      <c r="C18" t="s">
        <v>45</v>
      </c>
      <c r="D18" t="s">
        <v>98</v>
      </c>
      <c r="E18" t="s">
        <v>99</v>
      </c>
      <c r="F18" t="s">
        <v>100</v>
      </c>
      <c r="I18" t="s">
        <v>101</v>
      </c>
    </row>
    <row r="19" spans="1:9" ht="13.5">
      <c r="A19" s="841">
        <v>51545</v>
      </c>
      <c r="B19" t="s">
        <v>44</v>
      </c>
      <c r="C19" t="s">
        <v>45</v>
      </c>
      <c r="D19" t="s">
        <v>102</v>
      </c>
      <c r="E19" t="s">
        <v>103</v>
      </c>
      <c r="F19" t="s">
        <v>104</v>
      </c>
      <c r="I19" t="s">
        <v>105</v>
      </c>
    </row>
    <row r="20" spans="1:9" ht="13.5">
      <c r="A20" s="841">
        <v>51679</v>
      </c>
      <c r="B20" t="s">
        <v>44</v>
      </c>
      <c r="C20" t="s">
        <v>45</v>
      </c>
      <c r="D20" t="s">
        <v>106</v>
      </c>
      <c r="E20" t="s">
        <v>107</v>
      </c>
      <c r="F20" t="s">
        <v>108</v>
      </c>
      <c r="I20" t="s">
        <v>109</v>
      </c>
    </row>
    <row r="21" spans="1:9" ht="13.5">
      <c r="A21" s="841">
        <v>51703</v>
      </c>
      <c r="B21" t="s">
        <v>44</v>
      </c>
      <c r="C21" t="s">
        <v>45</v>
      </c>
      <c r="D21" t="s">
        <v>110</v>
      </c>
      <c r="E21" t="s">
        <v>111</v>
      </c>
      <c r="F21" t="s">
        <v>112</v>
      </c>
      <c r="I21" t="s">
        <v>113</v>
      </c>
    </row>
    <row r="22" spans="1:9" ht="13.5">
      <c r="A22" s="841">
        <v>51815</v>
      </c>
      <c r="B22" t="s">
        <v>44</v>
      </c>
      <c r="C22" t="s">
        <v>45</v>
      </c>
      <c r="D22" t="s">
        <v>114</v>
      </c>
      <c r="E22" t="s">
        <v>114</v>
      </c>
      <c r="F22" t="s">
        <v>115</v>
      </c>
      <c r="I22" t="s">
        <v>116</v>
      </c>
    </row>
    <row r="23" spans="1:9" ht="13.5">
      <c r="A23" s="841">
        <v>51859</v>
      </c>
      <c r="B23" t="s">
        <v>44</v>
      </c>
      <c r="C23" t="s">
        <v>45</v>
      </c>
      <c r="D23" t="s">
        <v>117</v>
      </c>
      <c r="E23" t="s">
        <v>118</v>
      </c>
      <c r="F23" t="s">
        <v>119</v>
      </c>
      <c r="I23" t="s">
        <v>120</v>
      </c>
    </row>
    <row r="24" spans="1:9" ht="13.5">
      <c r="A24" s="841">
        <v>51860</v>
      </c>
      <c r="B24" t="s">
        <v>44</v>
      </c>
      <c r="C24" t="s">
        <v>45</v>
      </c>
      <c r="D24" t="s">
        <v>121</v>
      </c>
      <c r="E24" t="s">
        <v>122</v>
      </c>
      <c r="F24" t="s">
        <v>123</v>
      </c>
      <c r="I24" t="s">
        <v>124</v>
      </c>
    </row>
    <row r="25" spans="1:9" ht="13.5">
      <c r="A25" s="841">
        <v>51871</v>
      </c>
      <c r="B25" t="s">
        <v>44</v>
      </c>
      <c r="C25" t="s">
        <v>45</v>
      </c>
      <c r="D25" t="s">
        <v>125</v>
      </c>
      <c r="E25" t="s">
        <v>126</v>
      </c>
      <c r="F25" t="s">
        <v>127</v>
      </c>
      <c r="I25" t="s">
        <v>128</v>
      </c>
    </row>
    <row r="26" spans="1:9" ht="13.5">
      <c r="A26" s="841">
        <v>51983</v>
      </c>
      <c r="B26" t="s">
        <v>44</v>
      </c>
      <c r="C26" t="s">
        <v>45</v>
      </c>
      <c r="D26" t="s">
        <v>129</v>
      </c>
      <c r="E26" t="s">
        <v>130</v>
      </c>
      <c r="F26" t="s">
        <v>131</v>
      </c>
      <c r="I26" t="s">
        <v>132</v>
      </c>
    </row>
    <row r="27" spans="1:9" ht="13.5">
      <c r="A27" s="841">
        <v>52018</v>
      </c>
      <c r="B27" t="s">
        <v>44</v>
      </c>
      <c r="C27" t="s">
        <v>45</v>
      </c>
      <c r="D27" t="s">
        <v>133</v>
      </c>
      <c r="E27" t="s">
        <v>134</v>
      </c>
      <c r="F27" t="s">
        <v>135</v>
      </c>
      <c r="I27" t="s">
        <v>136</v>
      </c>
    </row>
    <row r="28" spans="1:9" ht="13.5">
      <c r="A28" s="841">
        <v>52085</v>
      </c>
      <c r="B28" t="s">
        <v>44</v>
      </c>
      <c r="C28" t="s">
        <v>45</v>
      </c>
      <c r="D28" t="s">
        <v>137</v>
      </c>
      <c r="E28" t="s">
        <v>137</v>
      </c>
      <c r="F28" t="s">
        <v>138</v>
      </c>
      <c r="I28" t="s">
        <v>139</v>
      </c>
    </row>
    <row r="29" spans="1:9" ht="13.5">
      <c r="A29" s="841">
        <v>52120</v>
      </c>
      <c r="B29" t="s">
        <v>44</v>
      </c>
      <c r="C29" t="s">
        <v>45</v>
      </c>
      <c r="D29" t="s">
        <v>140</v>
      </c>
      <c r="E29" t="s">
        <v>141</v>
      </c>
      <c r="F29" t="s">
        <v>142</v>
      </c>
      <c r="I29" t="s">
        <v>143</v>
      </c>
    </row>
    <row r="30" spans="1:9" ht="13.5">
      <c r="A30" s="841">
        <v>52221</v>
      </c>
      <c r="B30" t="s">
        <v>44</v>
      </c>
      <c r="C30" t="s">
        <v>45</v>
      </c>
      <c r="D30" t="s">
        <v>144</v>
      </c>
      <c r="E30" t="s">
        <v>145</v>
      </c>
      <c r="F30" t="s">
        <v>146</v>
      </c>
      <c r="I30" t="s">
        <v>147</v>
      </c>
    </row>
    <row r="31" spans="1:9" ht="13.5">
      <c r="A31" s="841">
        <v>52254</v>
      </c>
      <c r="B31" t="s">
        <v>44</v>
      </c>
      <c r="C31" t="s">
        <v>45</v>
      </c>
      <c r="D31" t="s">
        <v>148</v>
      </c>
      <c r="E31" t="s">
        <v>148</v>
      </c>
      <c r="F31" t="s">
        <v>149</v>
      </c>
      <c r="I31" t="s">
        <v>150</v>
      </c>
    </row>
    <row r="32" spans="1:9" ht="13.5">
      <c r="A32" s="841">
        <v>52276</v>
      </c>
      <c r="B32" t="s">
        <v>44</v>
      </c>
      <c r="C32" t="s">
        <v>45</v>
      </c>
      <c r="D32" t="s">
        <v>151</v>
      </c>
      <c r="E32" t="s">
        <v>152</v>
      </c>
      <c r="F32" t="s">
        <v>153</v>
      </c>
      <c r="I32" t="s">
        <v>154</v>
      </c>
    </row>
    <row r="33" spans="1:9" ht="13.5">
      <c r="A33" s="841">
        <v>52311</v>
      </c>
      <c r="B33" t="s">
        <v>44</v>
      </c>
      <c r="C33" t="s">
        <v>45</v>
      </c>
      <c r="D33" t="s">
        <v>155</v>
      </c>
      <c r="E33" t="s">
        <v>156</v>
      </c>
      <c r="F33" t="s">
        <v>157</v>
      </c>
      <c r="I33" t="s">
        <v>158</v>
      </c>
    </row>
    <row r="34" spans="1:9" ht="13.5">
      <c r="A34" s="841">
        <v>52333</v>
      </c>
      <c r="B34" t="s">
        <v>44</v>
      </c>
      <c r="C34" t="s">
        <v>45</v>
      </c>
      <c r="D34" t="s">
        <v>159</v>
      </c>
      <c r="E34" t="s">
        <v>160</v>
      </c>
      <c r="F34" t="s">
        <v>161</v>
      </c>
      <c r="I34" t="s">
        <v>162</v>
      </c>
    </row>
    <row r="35" spans="1:9" ht="13.5">
      <c r="A35" s="841">
        <v>52445</v>
      </c>
      <c r="B35" t="s">
        <v>44</v>
      </c>
      <c r="C35" t="s">
        <v>45</v>
      </c>
      <c r="D35" t="s">
        <v>163</v>
      </c>
      <c r="E35" t="s">
        <v>164</v>
      </c>
      <c r="F35" t="s">
        <v>165</v>
      </c>
      <c r="I35" t="s">
        <v>166</v>
      </c>
    </row>
    <row r="36" spans="1:9" ht="13.5">
      <c r="A36" s="841">
        <v>52489</v>
      </c>
      <c r="B36" t="s">
        <v>44</v>
      </c>
      <c r="C36" t="s">
        <v>45</v>
      </c>
      <c r="D36" t="s">
        <v>167</v>
      </c>
      <c r="E36" t="s">
        <v>168</v>
      </c>
      <c r="F36" t="s">
        <v>169</v>
      </c>
      <c r="I36" t="s">
        <v>170</v>
      </c>
    </row>
    <row r="37" spans="1:9" ht="13.5">
      <c r="A37" s="841">
        <v>52490</v>
      </c>
      <c r="B37" t="s">
        <v>44</v>
      </c>
      <c r="C37" t="s">
        <v>45</v>
      </c>
      <c r="D37" t="s">
        <v>171</v>
      </c>
      <c r="E37" t="s">
        <v>172</v>
      </c>
      <c r="F37" t="s">
        <v>173</v>
      </c>
      <c r="I37" t="s">
        <v>174</v>
      </c>
    </row>
    <row r="38" spans="1:9" ht="13.5">
      <c r="A38" s="841">
        <v>52502</v>
      </c>
      <c r="B38" t="s">
        <v>44</v>
      </c>
      <c r="C38" t="s">
        <v>45</v>
      </c>
      <c r="D38" t="s">
        <v>175</v>
      </c>
      <c r="E38" t="s">
        <v>176</v>
      </c>
      <c r="F38" t="s">
        <v>177</v>
      </c>
      <c r="I38" t="s">
        <v>178</v>
      </c>
    </row>
    <row r="39" spans="1:9" ht="13.5">
      <c r="A39" s="841">
        <v>52546</v>
      </c>
      <c r="B39" t="s">
        <v>44</v>
      </c>
      <c r="C39" t="s">
        <v>45</v>
      </c>
      <c r="D39" t="s">
        <v>179</v>
      </c>
      <c r="E39" t="s">
        <v>179</v>
      </c>
      <c r="F39" t="s">
        <v>180</v>
      </c>
      <c r="I39" t="s">
        <v>181</v>
      </c>
    </row>
    <row r="40" spans="1:9" ht="13.5">
      <c r="A40" s="841">
        <v>52603</v>
      </c>
      <c r="B40" t="s">
        <v>44</v>
      </c>
      <c r="C40" t="s">
        <v>45</v>
      </c>
      <c r="D40" t="s">
        <v>182</v>
      </c>
      <c r="E40" t="s">
        <v>183</v>
      </c>
      <c r="F40" t="s">
        <v>184</v>
      </c>
      <c r="I40" t="s">
        <v>185</v>
      </c>
    </row>
    <row r="41" spans="1:9" ht="13.5">
      <c r="A41" s="841">
        <v>52782</v>
      </c>
      <c r="B41" t="s">
        <v>44</v>
      </c>
      <c r="C41" t="s">
        <v>45</v>
      </c>
      <c r="D41" t="s">
        <v>186</v>
      </c>
      <c r="E41" t="s">
        <v>187</v>
      </c>
      <c r="F41" t="s">
        <v>188</v>
      </c>
      <c r="I41" t="s">
        <v>189</v>
      </c>
    </row>
    <row r="42" spans="1:9" ht="13.5">
      <c r="A42" s="841">
        <v>52939</v>
      </c>
      <c r="B42" t="s">
        <v>44</v>
      </c>
      <c r="C42" t="s">
        <v>45</v>
      </c>
      <c r="D42" t="s">
        <v>190</v>
      </c>
      <c r="E42" t="s">
        <v>191</v>
      </c>
      <c r="F42" t="s">
        <v>192</v>
      </c>
      <c r="I42" t="s">
        <v>193</v>
      </c>
    </row>
    <row r="43" spans="1:9" ht="13.5">
      <c r="A43" s="841">
        <v>52962</v>
      </c>
      <c r="B43" t="s">
        <v>44</v>
      </c>
      <c r="C43" t="s">
        <v>45</v>
      </c>
      <c r="D43" t="s">
        <v>194</v>
      </c>
      <c r="E43" t="s">
        <v>195</v>
      </c>
      <c r="F43" t="s">
        <v>196</v>
      </c>
      <c r="I43" t="s">
        <v>197</v>
      </c>
    </row>
    <row r="44" spans="1:9" ht="13.5">
      <c r="A44" s="841">
        <v>52973</v>
      </c>
      <c r="B44" t="s">
        <v>44</v>
      </c>
      <c r="C44" t="s">
        <v>45</v>
      </c>
      <c r="D44" t="s">
        <v>198</v>
      </c>
      <c r="E44" t="s">
        <v>199</v>
      </c>
      <c r="F44" t="s">
        <v>200</v>
      </c>
      <c r="I44" t="s">
        <v>201</v>
      </c>
    </row>
    <row r="45" spans="1:9" ht="13.5">
      <c r="A45" s="841">
        <v>52984</v>
      </c>
      <c r="B45" t="s">
        <v>44</v>
      </c>
      <c r="C45" t="s">
        <v>45</v>
      </c>
      <c r="D45" t="s">
        <v>202</v>
      </c>
      <c r="E45" t="s">
        <v>203</v>
      </c>
      <c r="F45" t="s">
        <v>204</v>
      </c>
      <c r="I45" t="s">
        <v>205</v>
      </c>
    </row>
    <row r="46" spans="1:9" ht="13.5">
      <c r="A46" s="841">
        <v>53053</v>
      </c>
      <c r="B46" t="s">
        <v>44</v>
      </c>
      <c r="C46" t="s">
        <v>45</v>
      </c>
      <c r="D46" t="s">
        <v>206</v>
      </c>
      <c r="E46" t="s">
        <v>207</v>
      </c>
      <c r="F46" t="s">
        <v>208</v>
      </c>
      <c r="I46" t="s">
        <v>209</v>
      </c>
    </row>
    <row r="47" spans="1:9" ht="13.5">
      <c r="A47" s="841">
        <v>53121</v>
      </c>
      <c r="B47" t="s">
        <v>44</v>
      </c>
      <c r="C47" t="s">
        <v>45</v>
      </c>
      <c r="D47" t="s">
        <v>210</v>
      </c>
      <c r="E47" t="s">
        <v>211</v>
      </c>
      <c r="F47" t="s">
        <v>212</v>
      </c>
      <c r="I47" t="s">
        <v>213</v>
      </c>
    </row>
    <row r="48" spans="1:9" ht="13.5">
      <c r="A48" s="841">
        <v>53233</v>
      </c>
      <c r="B48" t="s">
        <v>44</v>
      </c>
      <c r="C48" t="s">
        <v>45</v>
      </c>
      <c r="D48" t="s">
        <v>214</v>
      </c>
      <c r="E48" t="s">
        <v>215</v>
      </c>
      <c r="F48" t="s">
        <v>216</v>
      </c>
      <c r="I48" t="s">
        <v>217</v>
      </c>
    </row>
    <row r="49" spans="1:9" ht="13.5">
      <c r="A49" s="841">
        <v>53266</v>
      </c>
      <c r="B49" t="s">
        <v>44</v>
      </c>
      <c r="C49" t="s">
        <v>45</v>
      </c>
      <c r="D49" t="s">
        <v>218</v>
      </c>
      <c r="E49" t="s">
        <v>219</v>
      </c>
      <c r="F49" t="s">
        <v>220</v>
      </c>
      <c r="I49" t="s">
        <v>221</v>
      </c>
    </row>
    <row r="50" spans="1:9" ht="13.5">
      <c r="A50" s="841">
        <v>53288</v>
      </c>
      <c r="B50" t="s">
        <v>44</v>
      </c>
      <c r="C50" t="s">
        <v>45</v>
      </c>
      <c r="D50" t="s">
        <v>222</v>
      </c>
      <c r="E50" t="s">
        <v>223</v>
      </c>
      <c r="F50" t="s">
        <v>224</v>
      </c>
      <c r="I50" t="s">
        <v>225</v>
      </c>
    </row>
    <row r="51" spans="1:9" ht="13.5">
      <c r="A51" s="841">
        <v>53301</v>
      </c>
      <c r="B51" t="s">
        <v>44</v>
      </c>
      <c r="C51" t="s">
        <v>45</v>
      </c>
      <c r="D51" t="s">
        <v>226</v>
      </c>
      <c r="E51" t="s">
        <v>227</v>
      </c>
      <c r="F51" t="s">
        <v>228</v>
      </c>
      <c r="I51" t="s">
        <v>229</v>
      </c>
    </row>
    <row r="52" spans="1:9" ht="13.5">
      <c r="A52" s="841">
        <v>53345</v>
      </c>
      <c r="B52" t="s">
        <v>44</v>
      </c>
      <c r="C52" t="s">
        <v>45</v>
      </c>
      <c r="D52" t="s">
        <v>230</v>
      </c>
      <c r="E52" t="s">
        <v>231</v>
      </c>
      <c r="F52" t="s">
        <v>232</v>
      </c>
      <c r="I52" t="s">
        <v>233</v>
      </c>
    </row>
    <row r="53" spans="1:9" ht="13.5">
      <c r="A53" s="841">
        <v>53356</v>
      </c>
      <c r="B53" t="s">
        <v>44</v>
      </c>
      <c r="C53" t="s">
        <v>45</v>
      </c>
      <c r="D53" t="s">
        <v>234</v>
      </c>
      <c r="E53" t="s">
        <v>235</v>
      </c>
      <c r="F53" t="s">
        <v>236</v>
      </c>
      <c r="I53" t="s">
        <v>237</v>
      </c>
    </row>
    <row r="54" spans="1:9" ht="13.5">
      <c r="A54" s="841">
        <v>53514</v>
      </c>
      <c r="B54" t="s">
        <v>44</v>
      </c>
      <c r="C54" t="s">
        <v>45</v>
      </c>
      <c r="D54" t="s">
        <v>238</v>
      </c>
      <c r="E54" t="s">
        <v>239</v>
      </c>
      <c r="F54" t="s">
        <v>240</v>
      </c>
      <c r="I54" t="s">
        <v>241</v>
      </c>
    </row>
    <row r="55" spans="1:9" ht="13.5">
      <c r="A55" s="841">
        <v>53569</v>
      </c>
      <c r="B55" t="s">
        <v>44</v>
      </c>
      <c r="C55" t="s">
        <v>45</v>
      </c>
      <c r="D55" t="s">
        <v>242</v>
      </c>
      <c r="E55" t="s">
        <v>243</v>
      </c>
      <c r="F55" t="s">
        <v>244</v>
      </c>
      <c r="I55" t="s">
        <v>245</v>
      </c>
    </row>
    <row r="56" spans="1:9" ht="13.5">
      <c r="A56" s="841">
        <v>53705</v>
      </c>
      <c r="B56" t="s">
        <v>44</v>
      </c>
      <c r="C56" t="s">
        <v>45</v>
      </c>
      <c r="D56" t="s">
        <v>246</v>
      </c>
      <c r="E56" t="s">
        <v>247</v>
      </c>
      <c r="F56" t="s">
        <v>248</v>
      </c>
      <c r="I56" t="s">
        <v>249</v>
      </c>
    </row>
    <row r="57" spans="1:9" ht="13.5">
      <c r="A57" s="841">
        <v>53794</v>
      </c>
      <c r="B57" t="s">
        <v>44</v>
      </c>
      <c r="C57" t="s">
        <v>45</v>
      </c>
      <c r="D57" t="s">
        <v>250</v>
      </c>
      <c r="E57" t="s">
        <v>251</v>
      </c>
      <c r="F57" t="s">
        <v>252</v>
      </c>
      <c r="I57" t="s">
        <v>253</v>
      </c>
    </row>
    <row r="58" spans="1:9" ht="13.5">
      <c r="A58" s="841">
        <v>53985</v>
      </c>
      <c r="B58" t="s">
        <v>44</v>
      </c>
      <c r="C58" t="s">
        <v>45</v>
      </c>
      <c r="D58" t="s">
        <v>254</v>
      </c>
      <c r="E58" t="s">
        <v>255</v>
      </c>
      <c r="F58" t="s">
        <v>256</v>
      </c>
      <c r="I58" t="s">
        <v>257</v>
      </c>
    </row>
    <row r="59" spans="1:9" ht="13.5">
      <c r="A59" s="841">
        <v>54043</v>
      </c>
      <c r="B59" t="s">
        <v>44</v>
      </c>
      <c r="C59" t="s">
        <v>45</v>
      </c>
      <c r="D59" t="s">
        <v>7058</v>
      </c>
      <c r="E59" t="s">
        <v>7059</v>
      </c>
      <c r="F59" t="s">
        <v>7060</v>
      </c>
      <c r="I59" t="s">
        <v>7305</v>
      </c>
    </row>
    <row r="60" spans="1:9" ht="13.5">
      <c r="A60" s="841">
        <v>54100</v>
      </c>
      <c r="B60" t="s">
        <v>44</v>
      </c>
      <c r="C60" t="s">
        <v>45</v>
      </c>
      <c r="D60" t="s">
        <v>258</v>
      </c>
      <c r="E60" t="s">
        <v>259</v>
      </c>
      <c r="F60" t="s">
        <v>260</v>
      </c>
      <c r="I60" t="s">
        <v>261</v>
      </c>
    </row>
    <row r="61" spans="1:9" ht="13.5">
      <c r="A61" s="841">
        <v>54201</v>
      </c>
      <c r="B61" t="s">
        <v>44</v>
      </c>
      <c r="C61" t="s">
        <v>45</v>
      </c>
      <c r="D61" t="s">
        <v>262</v>
      </c>
      <c r="E61" t="s">
        <v>263</v>
      </c>
      <c r="F61" t="s">
        <v>264</v>
      </c>
      <c r="I61" t="s">
        <v>265</v>
      </c>
    </row>
    <row r="62" spans="1:9" ht="13.5">
      <c r="A62" s="841">
        <v>54234</v>
      </c>
      <c r="B62" t="s">
        <v>44</v>
      </c>
      <c r="C62" t="s">
        <v>45</v>
      </c>
      <c r="D62" t="s">
        <v>266</v>
      </c>
      <c r="E62" t="s">
        <v>267</v>
      </c>
      <c r="F62" t="s">
        <v>268</v>
      </c>
      <c r="I62" t="s">
        <v>269</v>
      </c>
    </row>
    <row r="63" spans="1:9" ht="13.5">
      <c r="A63" s="841">
        <v>54290</v>
      </c>
      <c r="B63" t="s">
        <v>44</v>
      </c>
      <c r="C63" t="s">
        <v>45</v>
      </c>
      <c r="D63" t="s">
        <v>270</v>
      </c>
      <c r="E63" t="s">
        <v>271</v>
      </c>
      <c r="F63" t="s">
        <v>272</v>
      </c>
      <c r="I63" t="s">
        <v>273</v>
      </c>
    </row>
    <row r="64" spans="1:9" ht="13.5">
      <c r="A64" s="841">
        <v>54302</v>
      </c>
      <c r="B64" t="s">
        <v>44</v>
      </c>
      <c r="C64" t="s">
        <v>45</v>
      </c>
      <c r="D64" t="s">
        <v>274</v>
      </c>
      <c r="E64" t="s">
        <v>275</v>
      </c>
      <c r="F64" t="s">
        <v>276</v>
      </c>
      <c r="I64" t="s">
        <v>277</v>
      </c>
    </row>
    <row r="65" spans="1:9" ht="13.5">
      <c r="A65" s="841">
        <v>54357</v>
      </c>
      <c r="B65" t="s">
        <v>44</v>
      </c>
      <c r="C65" t="s">
        <v>45</v>
      </c>
      <c r="D65" t="s">
        <v>278</v>
      </c>
      <c r="E65" t="s">
        <v>279</v>
      </c>
      <c r="F65" t="s">
        <v>280</v>
      </c>
      <c r="I65" t="s">
        <v>281</v>
      </c>
    </row>
    <row r="66" spans="1:9" ht="13.5">
      <c r="A66" s="841">
        <v>54379</v>
      </c>
      <c r="B66" t="s">
        <v>44</v>
      </c>
      <c r="C66" t="s">
        <v>45</v>
      </c>
      <c r="D66" t="s">
        <v>282</v>
      </c>
      <c r="E66" t="s">
        <v>283</v>
      </c>
      <c r="F66" t="s">
        <v>284</v>
      </c>
      <c r="I66" t="s">
        <v>285</v>
      </c>
    </row>
    <row r="67" spans="1:9" ht="13.5">
      <c r="A67" s="841">
        <v>54458</v>
      </c>
      <c r="B67" t="s">
        <v>44</v>
      </c>
      <c r="C67" t="s">
        <v>45</v>
      </c>
      <c r="D67" t="s">
        <v>286</v>
      </c>
      <c r="E67" t="s">
        <v>287</v>
      </c>
      <c r="F67" t="s">
        <v>288</v>
      </c>
      <c r="I67" t="s">
        <v>289</v>
      </c>
    </row>
    <row r="68" spans="1:9" ht="13.5">
      <c r="A68" s="841">
        <v>54582</v>
      </c>
      <c r="B68" t="s">
        <v>44</v>
      </c>
      <c r="C68" t="s">
        <v>290</v>
      </c>
      <c r="D68" t="s">
        <v>291</v>
      </c>
      <c r="E68" t="s">
        <v>292</v>
      </c>
      <c r="F68" t="s">
        <v>293</v>
      </c>
      <c r="I68" t="s">
        <v>294</v>
      </c>
    </row>
    <row r="69" spans="1:9" ht="13.5">
      <c r="A69" s="841">
        <v>54593</v>
      </c>
      <c r="B69" t="s">
        <v>44</v>
      </c>
      <c r="C69" t="s">
        <v>290</v>
      </c>
      <c r="D69" t="s">
        <v>295</v>
      </c>
      <c r="E69" t="s">
        <v>296</v>
      </c>
      <c r="F69" t="s">
        <v>297</v>
      </c>
      <c r="I69" t="s">
        <v>298</v>
      </c>
    </row>
    <row r="70" spans="1:9" ht="13.5">
      <c r="A70" s="841">
        <v>54605</v>
      </c>
      <c r="B70" t="s">
        <v>44</v>
      </c>
      <c r="C70" t="s">
        <v>290</v>
      </c>
      <c r="D70" t="s">
        <v>299</v>
      </c>
      <c r="E70" t="s">
        <v>300</v>
      </c>
      <c r="F70" t="s">
        <v>301</v>
      </c>
      <c r="I70" t="s">
        <v>302</v>
      </c>
    </row>
    <row r="71" spans="1:9" ht="13.5">
      <c r="A71" s="841">
        <v>54616</v>
      </c>
      <c r="B71" t="s">
        <v>44</v>
      </c>
      <c r="C71" t="s">
        <v>290</v>
      </c>
      <c r="D71" t="s">
        <v>303</v>
      </c>
      <c r="E71" t="s">
        <v>304</v>
      </c>
      <c r="F71" t="s">
        <v>305</v>
      </c>
      <c r="I71" t="s">
        <v>306</v>
      </c>
    </row>
    <row r="72" spans="1:9" ht="13.5">
      <c r="A72" s="841">
        <v>54650</v>
      </c>
      <c r="B72" t="s">
        <v>44</v>
      </c>
      <c r="C72" t="s">
        <v>45</v>
      </c>
      <c r="D72" t="s">
        <v>307</v>
      </c>
      <c r="E72" t="s">
        <v>308</v>
      </c>
      <c r="F72" t="s">
        <v>309</v>
      </c>
      <c r="I72" t="s">
        <v>310</v>
      </c>
    </row>
    <row r="73" spans="1:9" ht="13.5">
      <c r="A73" s="841">
        <v>54751</v>
      </c>
      <c r="B73" t="s">
        <v>44</v>
      </c>
      <c r="C73" t="s">
        <v>45</v>
      </c>
      <c r="D73" t="s">
        <v>311</v>
      </c>
      <c r="E73" t="s">
        <v>312</v>
      </c>
      <c r="F73" t="s">
        <v>313</v>
      </c>
      <c r="I73" t="s">
        <v>314</v>
      </c>
    </row>
    <row r="74" spans="1:9" ht="13.5">
      <c r="A74" s="841">
        <v>54818</v>
      </c>
      <c r="B74" t="s">
        <v>44</v>
      </c>
      <c r="C74" t="s">
        <v>45</v>
      </c>
      <c r="D74" t="s">
        <v>315</v>
      </c>
      <c r="E74" t="s">
        <v>316</v>
      </c>
      <c r="F74" t="s">
        <v>317</v>
      </c>
      <c r="I74" t="s">
        <v>318</v>
      </c>
    </row>
    <row r="75" spans="1:9" ht="13.5">
      <c r="A75" s="841">
        <v>54829</v>
      </c>
      <c r="B75" t="s">
        <v>44</v>
      </c>
      <c r="C75" t="s">
        <v>45</v>
      </c>
      <c r="D75" t="s">
        <v>319</v>
      </c>
      <c r="E75" t="s">
        <v>320</v>
      </c>
      <c r="F75" t="s">
        <v>321</v>
      </c>
      <c r="I75" t="s">
        <v>322</v>
      </c>
    </row>
    <row r="76" spans="1:9" ht="13.5">
      <c r="A76" s="841">
        <v>55000</v>
      </c>
      <c r="B76" t="s">
        <v>44</v>
      </c>
      <c r="C76" t="s">
        <v>45</v>
      </c>
      <c r="D76" t="s">
        <v>323</v>
      </c>
      <c r="E76" t="s">
        <v>324</v>
      </c>
      <c r="F76" t="s">
        <v>325</v>
      </c>
      <c r="I76" t="s">
        <v>326</v>
      </c>
    </row>
    <row r="77" spans="1:9" ht="13.5">
      <c r="A77" s="841">
        <v>84978</v>
      </c>
      <c r="B77" t="s">
        <v>44</v>
      </c>
      <c r="C77" t="s">
        <v>45</v>
      </c>
      <c r="D77" t="s">
        <v>327</v>
      </c>
      <c r="E77" t="s">
        <v>328</v>
      </c>
      <c r="F77" t="s">
        <v>329</v>
      </c>
      <c r="I77" t="s">
        <v>330</v>
      </c>
    </row>
    <row r="78" spans="1:9" ht="13.5">
      <c r="A78" s="841">
        <v>132949</v>
      </c>
      <c r="B78" t="s">
        <v>44</v>
      </c>
      <c r="C78" t="s">
        <v>331</v>
      </c>
      <c r="D78" t="s">
        <v>332</v>
      </c>
      <c r="E78" t="s">
        <v>333</v>
      </c>
      <c r="F78" t="s">
        <v>334</v>
      </c>
      <c r="I78" t="s">
        <v>335</v>
      </c>
    </row>
    <row r="79" spans="1:9" ht="13.5">
      <c r="A79" s="841">
        <v>157968</v>
      </c>
      <c r="B79" t="s">
        <v>44</v>
      </c>
      <c r="C79" t="s">
        <v>336</v>
      </c>
      <c r="D79" t="s">
        <v>337</v>
      </c>
      <c r="E79" t="s">
        <v>338</v>
      </c>
      <c r="F79" t="s">
        <v>339</v>
      </c>
      <c r="I79" t="s">
        <v>340</v>
      </c>
    </row>
    <row r="80" spans="1:9" ht="13.5">
      <c r="A80" s="841">
        <v>165192</v>
      </c>
      <c r="B80" t="s">
        <v>38</v>
      </c>
      <c r="C80" t="s">
        <v>341</v>
      </c>
      <c r="D80" t="s">
        <v>342</v>
      </c>
      <c r="E80" t="s">
        <v>343</v>
      </c>
      <c r="F80" t="s">
        <v>344</v>
      </c>
      <c r="I80" t="s">
        <v>345</v>
      </c>
    </row>
    <row r="81" spans="1:9" ht="13.5">
      <c r="A81" s="841">
        <v>165204</v>
      </c>
      <c r="B81" t="s">
        <v>38</v>
      </c>
      <c r="C81" t="s">
        <v>341</v>
      </c>
      <c r="D81" t="s">
        <v>346</v>
      </c>
      <c r="E81" t="s">
        <v>347</v>
      </c>
      <c r="F81" t="s">
        <v>348</v>
      </c>
      <c r="I81" t="s">
        <v>349</v>
      </c>
    </row>
    <row r="82" spans="1:9" ht="13.5">
      <c r="A82" s="841">
        <v>165215</v>
      </c>
      <c r="B82" t="s">
        <v>38</v>
      </c>
      <c r="C82" t="s">
        <v>341</v>
      </c>
      <c r="D82" t="s">
        <v>350</v>
      </c>
      <c r="E82" t="s">
        <v>351</v>
      </c>
      <c r="F82" t="s">
        <v>352</v>
      </c>
      <c r="I82" t="s">
        <v>353</v>
      </c>
    </row>
    <row r="83" spans="1:9" ht="13.5">
      <c r="A83" s="841">
        <v>165226</v>
      </c>
      <c r="B83" t="s">
        <v>38</v>
      </c>
      <c r="C83" t="s">
        <v>341</v>
      </c>
      <c r="D83" t="s">
        <v>354</v>
      </c>
      <c r="E83" t="s">
        <v>355</v>
      </c>
      <c r="F83" t="s">
        <v>356</v>
      </c>
      <c r="I83" t="s">
        <v>357</v>
      </c>
    </row>
    <row r="84" spans="1:9" ht="13.5">
      <c r="A84" s="841">
        <v>165237</v>
      </c>
      <c r="B84" t="s">
        <v>38</v>
      </c>
      <c r="C84" t="s">
        <v>341</v>
      </c>
      <c r="D84" t="s">
        <v>358</v>
      </c>
      <c r="E84" t="s">
        <v>359</v>
      </c>
      <c r="F84" t="s">
        <v>360</v>
      </c>
      <c r="I84" t="s">
        <v>361</v>
      </c>
    </row>
    <row r="85" spans="1:9" ht="13.5">
      <c r="A85" s="841">
        <v>165259</v>
      </c>
      <c r="B85" t="s">
        <v>38</v>
      </c>
      <c r="C85" t="s">
        <v>341</v>
      </c>
      <c r="D85" t="s">
        <v>362</v>
      </c>
      <c r="E85" t="s">
        <v>363</v>
      </c>
      <c r="F85" t="s">
        <v>364</v>
      </c>
      <c r="I85" t="s">
        <v>365</v>
      </c>
    </row>
    <row r="86" spans="1:9" ht="13.5">
      <c r="A86" s="841">
        <v>165271</v>
      </c>
      <c r="B86" t="s">
        <v>38</v>
      </c>
      <c r="C86" t="s">
        <v>341</v>
      </c>
      <c r="D86" t="s">
        <v>366</v>
      </c>
      <c r="E86" t="s">
        <v>367</v>
      </c>
      <c r="F86" t="s">
        <v>368</v>
      </c>
      <c r="I86" t="s">
        <v>369</v>
      </c>
    </row>
    <row r="87" spans="1:9" ht="13.5">
      <c r="A87" s="841">
        <v>165282</v>
      </c>
      <c r="B87" t="s">
        <v>38</v>
      </c>
      <c r="C87" t="s">
        <v>341</v>
      </c>
      <c r="D87" t="s">
        <v>370</v>
      </c>
      <c r="E87" t="s">
        <v>371</v>
      </c>
      <c r="F87" t="s">
        <v>372</v>
      </c>
      <c r="I87" t="s">
        <v>373</v>
      </c>
    </row>
    <row r="88" spans="1:9" ht="13.5">
      <c r="A88" s="841">
        <v>165293</v>
      </c>
      <c r="B88" t="s">
        <v>38</v>
      </c>
      <c r="C88" t="s">
        <v>341</v>
      </c>
      <c r="D88" t="s">
        <v>374</v>
      </c>
      <c r="E88" t="s">
        <v>375</v>
      </c>
      <c r="F88" t="s">
        <v>376</v>
      </c>
      <c r="I88" t="s">
        <v>377</v>
      </c>
    </row>
    <row r="89" spans="1:9" ht="13.5">
      <c r="A89" s="841">
        <v>165305</v>
      </c>
      <c r="B89" t="s">
        <v>38</v>
      </c>
      <c r="C89" t="s">
        <v>341</v>
      </c>
      <c r="D89" t="s">
        <v>378</v>
      </c>
      <c r="E89" t="s">
        <v>379</v>
      </c>
      <c r="F89" t="s">
        <v>380</v>
      </c>
      <c r="I89" t="s">
        <v>381</v>
      </c>
    </row>
    <row r="90" spans="1:9" ht="13.5">
      <c r="A90" s="841">
        <v>165316</v>
      </c>
      <c r="B90" t="s">
        <v>38</v>
      </c>
      <c r="C90" t="s">
        <v>341</v>
      </c>
      <c r="D90" t="s">
        <v>382</v>
      </c>
      <c r="E90" t="s">
        <v>383</v>
      </c>
      <c r="F90" t="s">
        <v>384</v>
      </c>
      <c r="I90" t="s">
        <v>385</v>
      </c>
    </row>
    <row r="91" spans="1:9" ht="13.5">
      <c r="A91" s="841">
        <v>165327</v>
      </c>
      <c r="B91" t="s">
        <v>38</v>
      </c>
      <c r="C91" t="s">
        <v>341</v>
      </c>
      <c r="D91" t="s">
        <v>386</v>
      </c>
      <c r="E91" t="s">
        <v>387</v>
      </c>
      <c r="F91" t="s">
        <v>388</v>
      </c>
      <c r="I91" t="s">
        <v>389</v>
      </c>
    </row>
    <row r="92" spans="1:9" ht="13.5">
      <c r="A92" s="841">
        <v>165349</v>
      </c>
      <c r="B92" t="s">
        <v>38</v>
      </c>
      <c r="C92" t="s">
        <v>341</v>
      </c>
      <c r="D92" t="s">
        <v>390</v>
      </c>
      <c r="E92" t="s">
        <v>391</v>
      </c>
      <c r="F92" t="s">
        <v>392</v>
      </c>
      <c r="I92" t="s">
        <v>393</v>
      </c>
    </row>
    <row r="93" spans="1:9" ht="13.5">
      <c r="A93" s="841">
        <v>165350</v>
      </c>
      <c r="B93" t="s">
        <v>38</v>
      </c>
      <c r="C93" t="s">
        <v>341</v>
      </c>
      <c r="D93" t="s">
        <v>394</v>
      </c>
      <c r="E93" t="s">
        <v>395</v>
      </c>
      <c r="F93" t="s">
        <v>396</v>
      </c>
      <c r="I93" t="s">
        <v>397</v>
      </c>
    </row>
    <row r="94" spans="1:9" ht="13.5">
      <c r="A94" s="841">
        <v>165361</v>
      </c>
      <c r="B94" t="s">
        <v>38</v>
      </c>
      <c r="C94" t="s">
        <v>341</v>
      </c>
      <c r="D94" t="s">
        <v>398</v>
      </c>
      <c r="E94" t="s">
        <v>399</v>
      </c>
      <c r="F94" t="s">
        <v>400</v>
      </c>
      <c r="I94" t="s">
        <v>401</v>
      </c>
    </row>
    <row r="95" spans="1:9" ht="13.5">
      <c r="A95" s="841">
        <v>165372</v>
      </c>
      <c r="B95" t="s">
        <v>38</v>
      </c>
      <c r="C95" t="s">
        <v>341</v>
      </c>
      <c r="D95" t="s">
        <v>402</v>
      </c>
      <c r="E95" t="s">
        <v>403</v>
      </c>
      <c r="F95" t="s">
        <v>404</v>
      </c>
      <c r="I95" t="s">
        <v>405</v>
      </c>
    </row>
    <row r="96" spans="1:9" ht="13.5">
      <c r="A96" s="841">
        <v>165383</v>
      </c>
      <c r="B96" t="s">
        <v>38</v>
      </c>
      <c r="C96" t="s">
        <v>341</v>
      </c>
      <c r="D96" t="s">
        <v>406</v>
      </c>
      <c r="E96" t="s">
        <v>407</v>
      </c>
      <c r="F96" t="s">
        <v>408</v>
      </c>
      <c r="I96" t="s">
        <v>409</v>
      </c>
    </row>
    <row r="97" spans="1:9" ht="13.5">
      <c r="A97" s="841">
        <v>165394</v>
      </c>
      <c r="B97" t="s">
        <v>38</v>
      </c>
      <c r="C97" t="s">
        <v>341</v>
      </c>
      <c r="D97" t="s">
        <v>410</v>
      </c>
      <c r="E97" t="s">
        <v>411</v>
      </c>
      <c r="F97" t="s">
        <v>7061</v>
      </c>
      <c r="I97" t="s">
        <v>412</v>
      </c>
    </row>
    <row r="98" spans="1:9" ht="13.5">
      <c r="A98" s="841">
        <v>165406</v>
      </c>
      <c r="B98" t="s">
        <v>38</v>
      </c>
      <c r="C98" t="s">
        <v>341</v>
      </c>
      <c r="D98" t="s">
        <v>413</v>
      </c>
      <c r="E98" t="s">
        <v>414</v>
      </c>
      <c r="F98" t="s">
        <v>415</v>
      </c>
      <c r="I98" t="s">
        <v>416</v>
      </c>
    </row>
    <row r="99" spans="1:9" ht="13.5">
      <c r="A99" s="841">
        <v>165428</v>
      </c>
      <c r="B99" t="s">
        <v>38</v>
      </c>
      <c r="C99" t="s">
        <v>341</v>
      </c>
      <c r="D99" t="s">
        <v>417</v>
      </c>
      <c r="E99" t="s">
        <v>418</v>
      </c>
      <c r="F99" t="s">
        <v>419</v>
      </c>
      <c r="I99" t="s">
        <v>420</v>
      </c>
    </row>
    <row r="100" spans="1:9" ht="13.5">
      <c r="A100" s="841">
        <v>165440</v>
      </c>
      <c r="B100" t="s">
        <v>38</v>
      </c>
      <c r="C100" t="s">
        <v>341</v>
      </c>
      <c r="D100" t="s">
        <v>421</v>
      </c>
      <c r="E100" t="s">
        <v>422</v>
      </c>
      <c r="F100" t="s">
        <v>423</v>
      </c>
      <c r="I100" t="s">
        <v>424</v>
      </c>
    </row>
    <row r="101" spans="1:9" ht="13.5">
      <c r="A101" s="841">
        <v>165462</v>
      </c>
      <c r="B101" t="s">
        <v>38</v>
      </c>
      <c r="C101" t="s">
        <v>341</v>
      </c>
      <c r="D101" t="s">
        <v>425</v>
      </c>
      <c r="E101" t="s">
        <v>426</v>
      </c>
      <c r="F101" t="s">
        <v>427</v>
      </c>
      <c r="I101" t="s">
        <v>428</v>
      </c>
    </row>
    <row r="102" spans="1:9" ht="13.5">
      <c r="A102" s="841">
        <v>165473</v>
      </c>
      <c r="B102" t="s">
        <v>38</v>
      </c>
      <c r="C102" t="s">
        <v>341</v>
      </c>
      <c r="D102" t="s">
        <v>429</v>
      </c>
      <c r="E102" t="s">
        <v>430</v>
      </c>
      <c r="F102" t="s">
        <v>431</v>
      </c>
      <c r="I102" t="s">
        <v>432</v>
      </c>
    </row>
    <row r="103" spans="1:9" ht="13.5">
      <c r="A103" s="841">
        <v>165484</v>
      </c>
      <c r="B103" t="s">
        <v>38</v>
      </c>
      <c r="C103" t="s">
        <v>341</v>
      </c>
      <c r="D103" t="s">
        <v>433</v>
      </c>
      <c r="E103" t="s">
        <v>434</v>
      </c>
      <c r="F103" t="s">
        <v>435</v>
      </c>
      <c r="I103" t="s">
        <v>436</v>
      </c>
    </row>
    <row r="104" spans="1:9" ht="13.5">
      <c r="A104" s="841">
        <v>165495</v>
      </c>
      <c r="B104" t="s">
        <v>38</v>
      </c>
      <c r="C104" t="s">
        <v>341</v>
      </c>
      <c r="D104" t="s">
        <v>437</v>
      </c>
      <c r="E104" t="s">
        <v>438</v>
      </c>
      <c r="F104" t="s">
        <v>439</v>
      </c>
      <c r="I104" t="s">
        <v>440</v>
      </c>
    </row>
    <row r="105" spans="1:9" ht="13.5">
      <c r="A105" s="841">
        <v>165507</v>
      </c>
      <c r="B105" t="s">
        <v>38</v>
      </c>
      <c r="C105" t="s">
        <v>341</v>
      </c>
      <c r="D105" t="s">
        <v>441</v>
      </c>
      <c r="E105" t="s">
        <v>442</v>
      </c>
      <c r="F105" t="s">
        <v>443</v>
      </c>
      <c r="I105" t="s">
        <v>444</v>
      </c>
    </row>
    <row r="106" spans="1:9" ht="13.5">
      <c r="A106" s="841">
        <v>165518</v>
      </c>
      <c r="B106" t="s">
        <v>38</v>
      </c>
      <c r="C106" t="s">
        <v>341</v>
      </c>
      <c r="D106" t="s">
        <v>445</v>
      </c>
      <c r="E106" t="s">
        <v>446</v>
      </c>
      <c r="F106" t="s">
        <v>447</v>
      </c>
      <c r="I106" t="s">
        <v>448</v>
      </c>
    </row>
    <row r="107" spans="1:9" ht="13.5">
      <c r="A107" s="841">
        <v>165529</v>
      </c>
      <c r="B107" t="s">
        <v>38</v>
      </c>
      <c r="C107" t="s">
        <v>341</v>
      </c>
      <c r="D107" t="s">
        <v>7062</v>
      </c>
      <c r="E107" t="s">
        <v>7063</v>
      </c>
      <c r="F107" t="s">
        <v>449</v>
      </c>
      <c r="I107" t="s">
        <v>450</v>
      </c>
    </row>
    <row r="108" spans="1:9" ht="13.5">
      <c r="A108" s="841">
        <v>165530</v>
      </c>
      <c r="B108" t="s">
        <v>38</v>
      </c>
      <c r="C108" t="s">
        <v>341</v>
      </c>
      <c r="D108" t="s">
        <v>451</v>
      </c>
      <c r="E108" t="s">
        <v>452</v>
      </c>
      <c r="F108" t="s">
        <v>453</v>
      </c>
      <c r="I108" t="s">
        <v>454</v>
      </c>
    </row>
    <row r="109" spans="1:9" ht="13.5">
      <c r="A109" s="841">
        <v>165541</v>
      </c>
      <c r="B109" t="s">
        <v>38</v>
      </c>
      <c r="C109" t="s">
        <v>341</v>
      </c>
      <c r="D109" t="s">
        <v>455</v>
      </c>
      <c r="E109" t="s">
        <v>456</v>
      </c>
      <c r="F109" t="s">
        <v>457</v>
      </c>
      <c r="I109" t="s">
        <v>458</v>
      </c>
    </row>
    <row r="110" spans="1:9" ht="13.5">
      <c r="A110" s="841">
        <v>165552</v>
      </c>
      <c r="B110" t="s">
        <v>38</v>
      </c>
      <c r="C110" t="s">
        <v>341</v>
      </c>
      <c r="D110" t="s">
        <v>459</v>
      </c>
      <c r="E110" t="s">
        <v>460</v>
      </c>
      <c r="F110" t="s">
        <v>461</v>
      </c>
      <c r="I110" t="s">
        <v>462</v>
      </c>
    </row>
    <row r="111" spans="1:9" ht="13.5">
      <c r="A111" s="841">
        <v>165563</v>
      </c>
      <c r="B111" t="s">
        <v>38</v>
      </c>
      <c r="C111" t="s">
        <v>341</v>
      </c>
      <c r="D111" t="s">
        <v>463</v>
      </c>
      <c r="E111" t="s">
        <v>464</v>
      </c>
      <c r="F111" t="s">
        <v>465</v>
      </c>
      <c r="I111" t="s">
        <v>466</v>
      </c>
    </row>
    <row r="112" spans="1:9" ht="13.5">
      <c r="A112" s="841">
        <v>165574</v>
      </c>
      <c r="B112" t="s">
        <v>38</v>
      </c>
      <c r="C112" t="s">
        <v>341</v>
      </c>
      <c r="D112" t="s">
        <v>467</v>
      </c>
      <c r="E112" t="s">
        <v>468</v>
      </c>
      <c r="F112" t="s">
        <v>469</v>
      </c>
      <c r="I112" t="s">
        <v>470</v>
      </c>
    </row>
    <row r="113" spans="1:9" ht="13.5">
      <c r="A113" s="841">
        <v>165585</v>
      </c>
      <c r="B113" t="s">
        <v>38</v>
      </c>
      <c r="C113" t="s">
        <v>341</v>
      </c>
      <c r="D113" t="s">
        <v>471</v>
      </c>
      <c r="E113" t="s">
        <v>472</v>
      </c>
      <c r="F113" t="s">
        <v>473</v>
      </c>
      <c r="I113" t="s">
        <v>474</v>
      </c>
    </row>
    <row r="114" spans="1:9" ht="13.5">
      <c r="A114" s="841">
        <v>165596</v>
      </c>
      <c r="B114" t="s">
        <v>38</v>
      </c>
      <c r="C114" t="s">
        <v>341</v>
      </c>
      <c r="D114" t="s">
        <v>475</v>
      </c>
      <c r="E114" t="s">
        <v>476</v>
      </c>
      <c r="F114" t="s">
        <v>477</v>
      </c>
      <c r="I114" t="s">
        <v>478</v>
      </c>
    </row>
    <row r="115" spans="1:9" ht="13.5">
      <c r="A115" s="841">
        <v>165608</v>
      </c>
      <c r="B115" t="s">
        <v>38</v>
      </c>
      <c r="C115" t="s">
        <v>341</v>
      </c>
      <c r="D115" t="s">
        <v>479</v>
      </c>
      <c r="E115" t="s">
        <v>480</v>
      </c>
      <c r="F115" t="s">
        <v>481</v>
      </c>
      <c r="I115" t="s">
        <v>482</v>
      </c>
    </row>
    <row r="116" spans="1:9" ht="13.5">
      <c r="A116" s="841">
        <v>165619</v>
      </c>
      <c r="B116" t="s">
        <v>38</v>
      </c>
      <c r="C116" t="s">
        <v>341</v>
      </c>
      <c r="D116" t="s">
        <v>483</v>
      </c>
      <c r="E116" t="s">
        <v>484</v>
      </c>
      <c r="F116" t="s">
        <v>485</v>
      </c>
      <c r="I116" t="s">
        <v>486</v>
      </c>
    </row>
    <row r="117" spans="1:9" ht="13.5">
      <c r="A117" s="841">
        <v>165620</v>
      </c>
      <c r="B117" t="s">
        <v>38</v>
      </c>
      <c r="C117" t="s">
        <v>341</v>
      </c>
      <c r="D117" t="s">
        <v>487</v>
      </c>
      <c r="E117" t="s">
        <v>488</v>
      </c>
      <c r="F117" t="s">
        <v>489</v>
      </c>
      <c r="I117" t="s">
        <v>490</v>
      </c>
    </row>
    <row r="118" spans="1:9" ht="13.5">
      <c r="A118" s="841">
        <v>165631</v>
      </c>
      <c r="B118" t="s">
        <v>38</v>
      </c>
      <c r="C118" t="s">
        <v>341</v>
      </c>
      <c r="D118" t="s">
        <v>491</v>
      </c>
      <c r="E118" t="s">
        <v>492</v>
      </c>
      <c r="F118" t="s">
        <v>493</v>
      </c>
      <c r="I118" t="s">
        <v>494</v>
      </c>
    </row>
    <row r="119" spans="1:9" ht="13.5">
      <c r="A119" s="841">
        <v>165642</v>
      </c>
      <c r="B119" t="s">
        <v>38</v>
      </c>
      <c r="C119" t="s">
        <v>341</v>
      </c>
      <c r="D119" t="s">
        <v>495</v>
      </c>
      <c r="E119" t="s">
        <v>496</v>
      </c>
      <c r="F119" t="s">
        <v>497</v>
      </c>
      <c r="I119" t="s">
        <v>498</v>
      </c>
    </row>
    <row r="120" spans="1:9" ht="13.5">
      <c r="A120" s="841">
        <v>165653</v>
      </c>
      <c r="B120" t="s">
        <v>38</v>
      </c>
      <c r="C120" t="s">
        <v>341</v>
      </c>
      <c r="D120" t="s">
        <v>499</v>
      </c>
      <c r="E120" t="s">
        <v>500</v>
      </c>
      <c r="F120" t="s">
        <v>501</v>
      </c>
      <c r="I120" t="s">
        <v>502</v>
      </c>
    </row>
    <row r="121" spans="1:9" ht="13.5">
      <c r="A121" s="841">
        <v>165664</v>
      </c>
      <c r="B121" t="s">
        <v>38</v>
      </c>
      <c r="C121" t="s">
        <v>341</v>
      </c>
      <c r="D121" t="s">
        <v>503</v>
      </c>
      <c r="E121" t="s">
        <v>504</v>
      </c>
      <c r="F121" t="s">
        <v>505</v>
      </c>
      <c r="I121" t="s">
        <v>506</v>
      </c>
    </row>
    <row r="122" spans="1:9" ht="13.5">
      <c r="A122" s="841">
        <v>165675</v>
      </c>
      <c r="B122" t="s">
        <v>38</v>
      </c>
      <c r="C122" t="s">
        <v>341</v>
      </c>
      <c r="D122" t="s">
        <v>507</v>
      </c>
      <c r="E122" t="s">
        <v>508</v>
      </c>
      <c r="F122" t="s">
        <v>509</v>
      </c>
      <c r="I122" t="s">
        <v>510</v>
      </c>
    </row>
    <row r="123" spans="1:9" ht="13.5">
      <c r="A123" s="841">
        <v>165686</v>
      </c>
      <c r="B123" t="s">
        <v>38</v>
      </c>
      <c r="C123" t="s">
        <v>341</v>
      </c>
      <c r="D123" t="s">
        <v>511</v>
      </c>
      <c r="E123" t="s">
        <v>512</v>
      </c>
      <c r="F123" t="s">
        <v>513</v>
      </c>
      <c r="I123" t="s">
        <v>514</v>
      </c>
    </row>
    <row r="124" spans="1:9" ht="13.5">
      <c r="A124" s="841">
        <v>165697</v>
      </c>
      <c r="B124" t="s">
        <v>38</v>
      </c>
      <c r="C124" t="s">
        <v>341</v>
      </c>
      <c r="D124" t="s">
        <v>515</v>
      </c>
      <c r="E124" t="s">
        <v>516</v>
      </c>
      <c r="F124" t="s">
        <v>517</v>
      </c>
      <c r="I124" t="s">
        <v>518</v>
      </c>
    </row>
    <row r="125" spans="1:9" ht="13.5">
      <c r="A125" s="841">
        <v>165709</v>
      </c>
      <c r="B125" t="s">
        <v>38</v>
      </c>
      <c r="C125" t="s">
        <v>341</v>
      </c>
      <c r="D125" t="s">
        <v>519</v>
      </c>
      <c r="E125" t="s">
        <v>520</v>
      </c>
      <c r="F125" t="s">
        <v>521</v>
      </c>
      <c r="I125" t="s">
        <v>522</v>
      </c>
    </row>
    <row r="126" spans="1:9" ht="13.5">
      <c r="A126" s="841">
        <v>165710</v>
      </c>
      <c r="B126" t="s">
        <v>38</v>
      </c>
      <c r="C126" t="s">
        <v>341</v>
      </c>
      <c r="D126" t="s">
        <v>523</v>
      </c>
      <c r="E126" t="s">
        <v>524</v>
      </c>
      <c r="F126" t="s">
        <v>525</v>
      </c>
      <c r="I126" t="s">
        <v>526</v>
      </c>
    </row>
    <row r="127" spans="1:9" ht="13.5">
      <c r="A127" s="841">
        <v>165721</v>
      </c>
      <c r="B127" t="s">
        <v>38</v>
      </c>
      <c r="C127" t="s">
        <v>341</v>
      </c>
      <c r="D127" t="s">
        <v>527</v>
      </c>
      <c r="E127" t="s">
        <v>528</v>
      </c>
      <c r="F127" t="s">
        <v>529</v>
      </c>
      <c r="I127" t="s">
        <v>530</v>
      </c>
    </row>
    <row r="128" spans="1:9" ht="13.5">
      <c r="A128" s="841">
        <v>165732</v>
      </c>
      <c r="B128" t="s">
        <v>38</v>
      </c>
      <c r="C128" t="s">
        <v>341</v>
      </c>
      <c r="D128" t="s">
        <v>531</v>
      </c>
      <c r="E128" t="s">
        <v>532</v>
      </c>
      <c r="F128" t="s">
        <v>533</v>
      </c>
      <c r="I128" t="s">
        <v>534</v>
      </c>
    </row>
    <row r="129" spans="1:9" ht="13.5">
      <c r="A129" s="841">
        <v>165743</v>
      </c>
      <c r="B129" t="s">
        <v>38</v>
      </c>
      <c r="C129" t="s">
        <v>341</v>
      </c>
      <c r="D129" t="s">
        <v>535</v>
      </c>
      <c r="E129" t="s">
        <v>536</v>
      </c>
      <c r="F129" t="s">
        <v>537</v>
      </c>
      <c r="I129" t="s">
        <v>538</v>
      </c>
    </row>
    <row r="130" spans="1:9" ht="13.5">
      <c r="A130" s="841">
        <v>165754</v>
      </c>
      <c r="B130" t="s">
        <v>38</v>
      </c>
      <c r="C130" t="s">
        <v>341</v>
      </c>
      <c r="D130" t="s">
        <v>539</v>
      </c>
      <c r="E130" t="s">
        <v>540</v>
      </c>
      <c r="F130" t="s">
        <v>541</v>
      </c>
      <c r="I130" t="s">
        <v>542</v>
      </c>
    </row>
    <row r="131" spans="1:9" ht="13.5">
      <c r="A131" s="841">
        <v>165765</v>
      </c>
      <c r="B131" t="s">
        <v>38</v>
      </c>
      <c r="C131" t="s">
        <v>341</v>
      </c>
      <c r="D131" t="s">
        <v>543</v>
      </c>
      <c r="E131" t="s">
        <v>544</v>
      </c>
      <c r="F131" t="s">
        <v>545</v>
      </c>
      <c r="I131" t="s">
        <v>546</v>
      </c>
    </row>
    <row r="132" spans="1:9" ht="13.5">
      <c r="A132" s="841">
        <v>165776</v>
      </c>
      <c r="B132" t="s">
        <v>38</v>
      </c>
      <c r="C132" t="s">
        <v>341</v>
      </c>
      <c r="D132" t="s">
        <v>547</v>
      </c>
      <c r="E132" t="s">
        <v>548</v>
      </c>
      <c r="F132" t="s">
        <v>549</v>
      </c>
      <c r="I132" t="s">
        <v>550</v>
      </c>
    </row>
    <row r="133" spans="1:9" ht="13.5">
      <c r="A133" s="841">
        <v>165798</v>
      </c>
      <c r="B133" t="s">
        <v>38</v>
      </c>
      <c r="C133" t="s">
        <v>341</v>
      </c>
      <c r="D133" t="s">
        <v>551</v>
      </c>
      <c r="E133" t="s">
        <v>552</v>
      </c>
      <c r="F133" t="s">
        <v>553</v>
      </c>
      <c r="I133" t="s">
        <v>554</v>
      </c>
    </row>
    <row r="134" spans="1:9" ht="13.5">
      <c r="A134" s="841">
        <v>165800</v>
      </c>
      <c r="B134" t="s">
        <v>38</v>
      </c>
      <c r="C134" t="s">
        <v>341</v>
      </c>
      <c r="D134" t="s">
        <v>7064</v>
      </c>
      <c r="E134" t="s">
        <v>7065</v>
      </c>
      <c r="F134" t="s">
        <v>7066</v>
      </c>
      <c r="I134" t="s">
        <v>555</v>
      </c>
    </row>
    <row r="135" spans="1:9" ht="13.5">
      <c r="A135" s="841">
        <v>165811</v>
      </c>
      <c r="B135" t="s">
        <v>38</v>
      </c>
      <c r="C135" t="s">
        <v>341</v>
      </c>
      <c r="D135" t="s">
        <v>556</v>
      </c>
      <c r="E135" t="s">
        <v>557</v>
      </c>
      <c r="F135" t="s">
        <v>558</v>
      </c>
      <c r="I135" t="s">
        <v>559</v>
      </c>
    </row>
    <row r="136" spans="1:9" ht="13.5">
      <c r="A136" s="841">
        <v>165822</v>
      </c>
      <c r="B136" t="s">
        <v>38</v>
      </c>
      <c r="C136" t="s">
        <v>341</v>
      </c>
      <c r="D136" t="s">
        <v>560</v>
      </c>
      <c r="E136" t="s">
        <v>561</v>
      </c>
      <c r="F136" t="s">
        <v>562</v>
      </c>
      <c r="I136" t="s">
        <v>563</v>
      </c>
    </row>
    <row r="137" spans="1:9" ht="13.5">
      <c r="A137" s="841">
        <v>165844</v>
      </c>
      <c r="B137" t="s">
        <v>38</v>
      </c>
      <c r="C137" t="s">
        <v>341</v>
      </c>
      <c r="D137" t="s">
        <v>7067</v>
      </c>
      <c r="E137" t="s">
        <v>7068</v>
      </c>
      <c r="F137" t="s">
        <v>7069</v>
      </c>
      <c r="I137" t="s">
        <v>564</v>
      </c>
    </row>
    <row r="138" spans="1:9" ht="13.5">
      <c r="A138" s="841">
        <v>165855</v>
      </c>
      <c r="B138" t="s">
        <v>38</v>
      </c>
      <c r="C138" t="s">
        <v>341</v>
      </c>
      <c r="D138" t="s">
        <v>565</v>
      </c>
      <c r="E138" t="s">
        <v>566</v>
      </c>
      <c r="F138" t="s">
        <v>567</v>
      </c>
      <c r="I138" t="s">
        <v>568</v>
      </c>
    </row>
    <row r="139" spans="1:9" ht="13.5">
      <c r="A139" s="841">
        <v>165866</v>
      </c>
      <c r="B139" t="s">
        <v>38</v>
      </c>
      <c r="C139" t="s">
        <v>341</v>
      </c>
      <c r="D139" t="s">
        <v>569</v>
      </c>
      <c r="E139" t="s">
        <v>570</v>
      </c>
      <c r="F139" t="s">
        <v>571</v>
      </c>
      <c r="I139" t="s">
        <v>572</v>
      </c>
    </row>
    <row r="140" spans="1:9" ht="13.5">
      <c r="A140" s="841">
        <v>165888</v>
      </c>
      <c r="B140" t="s">
        <v>38</v>
      </c>
      <c r="C140" t="s">
        <v>341</v>
      </c>
      <c r="D140" t="s">
        <v>573</v>
      </c>
      <c r="E140" t="s">
        <v>574</v>
      </c>
      <c r="F140" t="s">
        <v>575</v>
      </c>
      <c r="I140" t="s">
        <v>576</v>
      </c>
    </row>
    <row r="141" spans="1:9" ht="13.5">
      <c r="A141" s="841">
        <v>165899</v>
      </c>
      <c r="B141" t="s">
        <v>38</v>
      </c>
      <c r="C141" t="s">
        <v>341</v>
      </c>
      <c r="D141" t="s">
        <v>577</v>
      </c>
      <c r="E141" t="s">
        <v>578</v>
      </c>
      <c r="F141" t="s">
        <v>579</v>
      </c>
      <c r="I141" t="s">
        <v>580</v>
      </c>
    </row>
    <row r="142" spans="1:9" ht="13.5">
      <c r="A142" s="841">
        <v>165967</v>
      </c>
      <c r="B142" t="s">
        <v>38</v>
      </c>
      <c r="C142" t="s">
        <v>341</v>
      </c>
      <c r="D142" t="s">
        <v>581</v>
      </c>
      <c r="E142" t="s">
        <v>582</v>
      </c>
      <c r="F142" t="s">
        <v>583</v>
      </c>
      <c r="I142" t="s">
        <v>584</v>
      </c>
    </row>
    <row r="143" spans="1:9" ht="13.5">
      <c r="A143" s="841">
        <v>165978</v>
      </c>
      <c r="B143" t="s">
        <v>38</v>
      </c>
      <c r="C143" t="s">
        <v>341</v>
      </c>
      <c r="D143" t="s">
        <v>585</v>
      </c>
      <c r="E143" t="s">
        <v>586</v>
      </c>
      <c r="F143" t="s">
        <v>587</v>
      </c>
      <c r="I143" t="s">
        <v>588</v>
      </c>
    </row>
    <row r="144" spans="1:9" ht="13.5">
      <c r="A144" s="841">
        <v>165989</v>
      </c>
      <c r="B144" t="s">
        <v>38</v>
      </c>
      <c r="C144" t="s">
        <v>341</v>
      </c>
      <c r="D144" t="s">
        <v>589</v>
      </c>
      <c r="E144" t="s">
        <v>590</v>
      </c>
      <c r="F144" t="s">
        <v>591</v>
      </c>
      <c r="I144" t="s">
        <v>592</v>
      </c>
    </row>
    <row r="145" spans="1:9" ht="13.5">
      <c r="A145" s="841">
        <v>165990</v>
      </c>
      <c r="B145" t="s">
        <v>38</v>
      </c>
      <c r="C145" t="s">
        <v>341</v>
      </c>
      <c r="D145" t="s">
        <v>593</v>
      </c>
      <c r="E145" t="s">
        <v>594</v>
      </c>
      <c r="F145" t="s">
        <v>595</v>
      </c>
      <c r="I145" t="s">
        <v>596</v>
      </c>
    </row>
    <row r="146" spans="1:9" ht="13.5">
      <c r="A146" s="841">
        <v>166014</v>
      </c>
      <c r="B146" t="s">
        <v>38</v>
      </c>
      <c r="C146" t="s">
        <v>341</v>
      </c>
      <c r="D146" t="s">
        <v>597</v>
      </c>
      <c r="E146" t="s">
        <v>598</v>
      </c>
      <c r="F146" t="s">
        <v>599</v>
      </c>
      <c r="I146" t="s">
        <v>600</v>
      </c>
    </row>
    <row r="147" spans="1:9" ht="13.5">
      <c r="A147" s="841">
        <v>166025</v>
      </c>
      <c r="B147" t="s">
        <v>38</v>
      </c>
      <c r="C147" t="s">
        <v>341</v>
      </c>
      <c r="D147" t="s">
        <v>601</v>
      </c>
      <c r="E147" t="s">
        <v>602</v>
      </c>
      <c r="F147" t="s">
        <v>603</v>
      </c>
      <c r="I147" t="s">
        <v>604</v>
      </c>
    </row>
    <row r="148" spans="1:9" ht="13.5">
      <c r="A148" s="841">
        <v>166036</v>
      </c>
      <c r="B148" t="s">
        <v>38</v>
      </c>
      <c r="C148" t="s">
        <v>341</v>
      </c>
      <c r="D148" t="s">
        <v>605</v>
      </c>
      <c r="E148" t="s">
        <v>606</v>
      </c>
      <c r="F148" t="s">
        <v>607</v>
      </c>
      <c r="I148" t="s">
        <v>608</v>
      </c>
    </row>
    <row r="149" spans="1:9" ht="13.5">
      <c r="A149" s="841">
        <v>166047</v>
      </c>
      <c r="B149" t="s">
        <v>38</v>
      </c>
      <c r="C149" t="s">
        <v>341</v>
      </c>
      <c r="D149" t="s">
        <v>609</v>
      </c>
      <c r="E149" t="s">
        <v>610</v>
      </c>
      <c r="F149" t="s">
        <v>611</v>
      </c>
      <c r="I149" t="s">
        <v>612</v>
      </c>
    </row>
    <row r="150" spans="1:9" ht="13.5">
      <c r="A150" s="841">
        <v>166058</v>
      </c>
      <c r="B150" t="s">
        <v>38</v>
      </c>
      <c r="C150" t="s">
        <v>341</v>
      </c>
      <c r="D150" t="s">
        <v>613</v>
      </c>
      <c r="E150" t="s">
        <v>614</v>
      </c>
      <c r="F150" t="s">
        <v>615</v>
      </c>
      <c r="I150" t="s">
        <v>616</v>
      </c>
    </row>
    <row r="151" spans="1:9" ht="13.5">
      <c r="A151" s="841">
        <v>166069</v>
      </c>
      <c r="B151" t="s">
        <v>38</v>
      </c>
      <c r="C151" t="s">
        <v>341</v>
      </c>
      <c r="D151" t="s">
        <v>617</v>
      </c>
      <c r="E151" t="s">
        <v>618</v>
      </c>
      <c r="F151" t="s">
        <v>619</v>
      </c>
      <c r="I151" t="s">
        <v>620</v>
      </c>
    </row>
    <row r="152" spans="1:9" ht="13.5">
      <c r="A152" s="841">
        <v>166070</v>
      </c>
      <c r="B152" t="s">
        <v>38</v>
      </c>
      <c r="C152" t="s">
        <v>341</v>
      </c>
      <c r="D152" t="s">
        <v>621</v>
      </c>
      <c r="E152" t="s">
        <v>622</v>
      </c>
      <c r="F152" t="s">
        <v>623</v>
      </c>
      <c r="I152" t="s">
        <v>624</v>
      </c>
    </row>
    <row r="153" spans="1:9" ht="13.5">
      <c r="A153" s="841">
        <v>166081</v>
      </c>
      <c r="B153" t="s">
        <v>38</v>
      </c>
      <c r="C153" t="s">
        <v>341</v>
      </c>
      <c r="D153" t="s">
        <v>625</v>
      </c>
      <c r="E153" t="s">
        <v>626</v>
      </c>
      <c r="F153" t="s">
        <v>627</v>
      </c>
      <c r="I153" t="s">
        <v>628</v>
      </c>
    </row>
    <row r="154" spans="1:9" ht="13.5">
      <c r="A154" s="841">
        <v>166092</v>
      </c>
      <c r="B154" t="s">
        <v>38</v>
      </c>
      <c r="C154" t="s">
        <v>341</v>
      </c>
      <c r="D154" t="s">
        <v>629</v>
      </c>
      <c r="E154" t="s">
        <v>630</v>
      </c>
      <c r="F154" t="s">
        <v>631</v>
      </c>
      <c r="I154" t="s">
        <v>632</v>
      </c>
    </row>
    <row r="155" spans="1:9" ht="13.5">
      <c r="A155" s="841">
        <v>166104</v>
      </c>
      <c r="B155" t="s">
        <v>38</v>
      </c>
      <c r="C155" t="s">
        <v>341</v>
      </c>
      <c r="D155" t="s">
        <v>633</v>
      </c>
      <c r="E155" t="s">
        <v>634</v>
      </c>
      <c r="F155" t="s">
        <v>635</v>
      </c>
      <c r="I155" t="s">
        <v>636</v>
      </c>
    </row>
    <row r="156" spans="1:9" ht="13.5">
      <c r="A156" s="841">
        <v>166115</v>
      </c>
      <c r="B156" t="s">
        <v>38</v>
      </c>
      <c r="C156" t="s">
        <v>341</v>
      </c>
      <c r="D156" t="s">
        <v>637</v>
      </c>
      <c r="E156" t="s">
        <v>638</v>
      </c>
      <c r="F156" t="s">
        <v>639</v>
      </c>
      <c r="I156" t="s">
        <v>640</v>
      </c>
    </row>
    <row r="157" spans="1:9" ht="13.5">
      <c r="A157" s="841">
        <v>166148</v>
      </c>
      <c r="B157" t="s">
        <v>38</v>
      </c>
      <c r="C157" t="s">
        <v>341</v>
      </c>
      <c r="D157" t="s">
        <v>641</v>
      </c>
      <c r="E157" t="s">
        <v>642</v>
      </c>
      <c r="F157" t="s">
        <v>643</v>
      </c>
      <c r="I157" t="s">
        <v>644</v>
      </c>
    </row>
    <row r="158" spans="1:9" ht="13.5">
      <c r="A158" s="841">
        <v>166159</v>
      </c>
      <c r="B158" t="s">
        <v>38</v>
      </c>
      <c r="C158" t="s">
        <v>341</v>
      </c>
      <c r="D158" t="s">
        <v>645</v>
      </c>
      <c r="E158" t="s">
        <v>646</v>
      </c>
      <c r="F158" t="s">
        <v>647</v>
      </c>
      <c r="I158" t="s">
        <v>648</v>
      </c>
    </row>
    <row r="159" spans="1:9" ht="13.5">
      <c r="A159" s="841">
        <v>166182</v>
      </c>
      <c r="B159" t="s">
        <v>38</v>
      </c>
      <c r="C159" t="s">
        <v>341</v>
      </c>
      <c r="D159" t="s">
        <v>649</v>
      </c>
      <c r="E159" t="s">
        <v>650</v>
      </c>
      <c r="F159" t="s">
        <v>651</v>
      </c>
      <c r="I159" t="s">
        <v>652</v>
      </c>
    </row>
    <row r="160" spans="1:9" ht="13.5">
      <c r="A160" s="841">
        <v>166193</v>
      </c>
      <c r="B160" t="s">
        <v>38</v>
      </c>
      <c r="C160" t="s">
        <v>341</v>
      </c>
      <c r="D160" t="s">
        <v>653</v>
      </c>
      <c r="E160" t="s">
        <v>654</v>
      </c>
      <c r="F160" t="s">
        <v>655</v>
      </c>
      <c r="I160" t="s">
        <v>656</v>
      </c>
    </row>
    <row r="161" spans="1:9" ht="13.5">
      <c r="A161" s="841">
        <v>166205</v>
      </c>
      <c r="B161" t="s">
        <v>38</v>
      </c>
      <c r="C161" t="s">
        <v>341</v>
      </c>
      <c r="D161" t="s">
        <v>657</v>
      </c>
      <c r="E161" t="s">
        <v>658</v>
      </c>
      <c r="F161" t="s">
        <v>659</v>
      </c>
      <c r="I161" t="s">
        <v>660</v>
      </c>
    </row>
    <row r="162" spans="1:9" ht="13.5">
      <c r="A162" s="841">
        <v>166216</v>
      </c>
      <c r="B162" t="s">
        <v>38</v>
      </c>
      <c r="C162" t="s">
        <v>341</v>
      </c>
      <c r="D162" t="s">
        <v>661</v>
      </c>
      <c r="E162" t="s">
        <v>662</v>
      </c>
      <c r="F162" t="s">
        <v>663</v>
      </c>
      <c r="I162" t="s">
        <v>664</v>
      </c>
    </row>
    <row r="163" spans="1:9" ht="13.5">
      <c r="A163" s="841">
        <v>166227</v>
      </c>
      <c r="B163" t="s">
        <v>38</v>
      </c>
      <c r="C163" t="s">
        <v>341</v>
      </c>
      <c r="D163" t="s">
        <v>665</v>
      </c>
      <c r="E163" t="s">
        <v>666</v>
      </c>
      <c r="F163" t="s">
        <v>667</v>
      </c>
      <c r="I163" t="s">
        <v>668</v>
      </c>
    </row>
    <row r="164" spans="1:9" ht="13.5">
      <c r="A164" s="841">
        <v>166238</v>
      </c>
      <c r="B164" t="s">
        <v>38</v>
      </c>
      <c r="C164" t="s">
        <v>341</v>
      </c>
      <c r="D164" t="s">
        <v>669</v>
      </c>
      <c r="E164" t="s">
        <v>670</v>
      </c>
      <c r="F164" t="s">
        <v>671</v>
      </c>
      <c r="I164" t="s">
        <v>672</v>
      </c>
    </row>
    <row r="165" spans="1:9" ht="13.5">
      <c r="A165" s="841">
        <v>166249</v>
      </c>
      <c r="B165" t="s">
        <v>38</v>
      </c>
      <c r="C165" t="s">
        <v>341</v>
      </c>
      <c r="D165" t="s">
        <v>673</v>
      </c>
      <c r="E165" t="s">
        <v>674</v>
      </c>
      <c r="F165" t="s">
        <v>675</v>
      </c>
      <c r="I165" t="s">
        <v>676</v>
      </c>
    </row>
    <row r="166" spans="1:9" ht="13.5">
      <c r="A166" s="841">
        <v>166250</v>
      </c>
      <c r="B166" t="s">
        <v>38</v>
      </c>
      <c r="C166" t="s">
        <v>341</v>
      </c>
      <c r="D166" t="s">
        <v>677</v>
      </c>
      <c r="E166" t="s">
        <v>678</v>
      </c>
      <c r="F166" t="s">
        <v>679</v>
      </c>
      <c r="I166" t="s">
        <v>680</v>
      </c>
    </row>
    <row r="167" spans="1:9" ht="13.5">
      <c r="A167" s="841">
        <v>166261</v>
      </c>
      <c r="B167" t="s">
        <v>38</v>
      </c>
      <c r="C167" t="s">
        <v>341</v>
      </c>
      <c r="D167" t="s">
        <v>681</v>
      </c>
      <c r="E167" t="s">
        <v>682</v>
      </c>
      <c r="F167" t="s">
        <v>683</v>
      </c>
      <c r="I167" t="s">
        <v>684</v>
      </c>
    </row>
    <row r="168" spans="1:9" ht="13.5">
      <c r="A168" s="841">
        <v>166294</v>
      </c>
      <c r="B168" t="s">
        <v>38</v>
      </c>
      <c r="C168" t="s">
        <v>341</v>
      </c>
      <c r="D168" t="s">
        <v>685</v>
      </c>
      <c r="E168" t="s">
        <v>686</v>
      </c>
      <c r="F168" t="s">
        <v>687</v>
      </c>
      <c r="I168" t="s">
        <v>688</v>
      </c>
    </row>
    <row r="169" spans="1:9" ht="13.5">
      <c r="A169" s="841">
        <v>166306</v>
      </c>
      <c r="B169" t="s">
        <v>38</v>
      </c>
      <c r="C169" t="s">
        <v>341</v>
      </c>
      <c r="D169" t="s">
        <v>689</v>
      </c>
      <c r="E169" t="s">
        <v>690</v>
      </c>
      <c r="F169" t="s">
        <v>691</v>
      </c>
      <c r="I169" t="s">
        <v>692</v>
      </c>
    </row>
    <row r="170" spans="1:9" ht="13.5">
      <c r="A170" s="841">
        <v>166317</v>
      </c>
      <c r="B170" t="s">
        <v>38</v>
      </c>
      <c r="C170" t="s">
        <v>341</v>
      </c>
      <c r="D170" t="s">
        <v>693</v>
      </c>
      <c r="E170" t="s">
        <v>694</v>
      </c>
      <c r="F170" t="s">
        <v>695</v>
      </c>
      <c r="I170" t="s">
        <v>696</v>
      </c>
    </row>
    <row r="171" spans="1:9" ht="13.5">
      <c r="A171" s="841">
        <v>166351</v>
      </c>
      <c r="B171" t="s">
        <v>38</v>
      </c>
      <c r="C171" t="s">
        <v>341</v>
      </c>
      <c r="D171" t="s">
        <v>697</v>
      </c>
      <c r="E171" t="s">
        <v>698</v>
      </c>
      <c r="F171" t="s">
        <v>699</v>
      </c>
      <c r="I171" t="s">
        <v>700</v>
      </c>
    </row>
    <row r="172" spans="1:9" ht="13.5">
      <c r="A172" s="841">
        <v>166362</v>
      </c>
      <c r="B172" t="s">
        <v>38</v>
      </c>
      <c r="C172" t="s">
        <v>341</v>
      </c>
      <c r="D172" t="s">
        <v>701</v>
      </c>
      <c r="E172" t="s">
        <v>702</v>
      </c>
      <c r="F172" t="s">
        <v>703</v>
      </c>
      <c r="I172" t="s">
        <v>704</v>
      </c>
    </row>
    <row r="173" spans="1:9" ht="13.5">
      <c r="A173" s="841">
        <v>166373</v>
      </c>
      <c r="B173" t="s">
        <v>38</v>
      </c>
      <c r="C173" t="s">
        <v>341</v>
      </c>
      <c r="D173" t="s">
        <v>705</v>
      </c>
      <c r="E173" t="s">
        <v>706</v>
      </c>
      <c r="F173" t="s">
        <v>707</v>
      </c>
      <c r="I173" t="s">
        <v>708</v>
      </c>
    </row>
    <row r="174" spans="1:9" ht="13.5">
      <c r="A174" s="841">
        <v>166384</v>
      </c>
      <c r="B174" t="s">
        <v>38</v>
      </c>
      <c r="C174" t="s">
        <v>341</v>
      </c>
      <c r="D174" t="s">
        <v>709</v>
      </c>
      <c r="E174" t="s">
        <v>710</v>
      </c>
      <c r="F174" t="s">
        <v>711</v>
      </c>
      <c r="I174" t="s">
        <v>712</v>
      </c>
    </row>
    <row r="175" spans="1:9" ht="13.5">
      <c r="A175" s="841">
        <v>166395</v>
      </c>
      <c r="B175" t="s">
        <v>38</v>
      </c>
      <c r="C175" t="s">
        <v>341</v>
      </c>
      <c r="D175" t="s">
        <v>713</v>
      </c>
      <c r="E175" t="s">
        <v>714</v>
      </c>
      <c r="F175" t="s">
        <v>715</v>
      </c>
      <c r="I175" t="s">
        <v>716</v>
      </c>
    </row>
    <row r="176" spans="1:9" ht="13.5">
      <c r="A176" s="841">
        <v>166407</v>
      </c>
      <c r="B176" t="s">
        <v>38</v>
      </c>
      <c r="C176" t="s">
        <v>341</v>
      </c>
      <c r="D176" t="s">
        <v>717</v>
      </c>
      <c r="E176" t="s">
        <v>718</v>
      </c>
      <c r="F176" t="s">
        <v>719</v>
      </c>
      <c r="I176" t="s">
        <v>720</v>
      </c>
    </row>
    <row r="177" spans="1:9" ht="13.5">
      <c r="A177" s="841">
        <v>166429</v>
      </c>
      <c r="B177" t="s">
        <v>38</v>
      </c>
      <c r="C177" t="s">
        <v>341</v>
      </c>
      <c r="D177" t="s">
        <v>721</v>
      </c>
      <c r="E177" t="s">
        <v>722</v>
      </c>
      <c r="F177" t="s">
        <v>723</v>
      </c>
      <c r="I177" t="s">
        <v>724</v>
      </c>
    </row>
    <row r="178" spans="1:9" ht="13.5">
      <c r="A178" s="841">
        <v>166430</v>
      </c>
      <c r="B178" t="s">
        <v>38</v>
      </c>
      <c r="C178" t="s">
        <v>341</v>
      </c>
      <c r="D178" t="s">
        <v>725</v>
      </c>
      <c r="E178" t="s">
        <v>726</v>
      </c>
      <c r="F178" t="s">
        <v>727</v>
      </c>
      <c r="I178" t="s">
        <v>728</v>
      </c>
    </row>
    <row r="179" spans="1:9" ht="13.5">
      <c r="A179" s="841">
        <v>166441</v>
      </c>
      <c r="B179" t="s">
        <v>38</v>
      </c>
      <c r="C179" t="s">
        <v>341</v>
      </c>
      <c r="D179" t="s">
        <v>729</v>
      </c>
      <c r="E179" t="s">
        <v>730</v>
      </c>
      <c r="F179" t="s">
        <v>731</v>
      </c>
      <c r="I179" t="s">
        <v>732</v>
      </c>
    </row>
    <row r="180" spans="1:9" ht="13.5">
      <c r="A180" s="841">
        <v>166452</v>
      </c>
      <c r="B180" t="s">
        <v>38</v>
      </c>
      <c r="C180" t="s">
        <v>341</v>
      </c>
      <c r="D180" t="s">
        <v>733</v>
      </c>
      <c r="E180" t="s">
        <v>734</v>
      </c>
      <c r="F180" t="s">
        <v>7070</v>
      </c>
      <c r="I180" t="s">
        <v>735</v>
      </c>
    </row>
    <row r="181" spans="1:9" ht="13.5">
      <c r="A181" s="841">
        <v>166463</v>
      </c>
      <c r="B181" t="s">
        <v>38</v>
      </c>
      <c r="C181" t="s">
        <v>341</v>
      </c>
      <c r="D181" t="s">
        <v>736</v>
      </c>
      <c r="E181" t="s">
        <v>737</v>
      </c>
      <c r="F181" t="s">
        <v>738</v>
      </c>
      <c r="I181" t="s">
        <v>739</v>
      </c>
    </row>
    <row r="182" spans="1:9" ht="13.5">
      <c r="A182" s="841">
        <v>166474</v>
      </c>
      <c r="B182" t="s">
        <v>38</v>
      </c>
      <c r="C182" t="s">
        <v>341</v>
      </c>
      <c r="D182" t="s">
        <v>740</v>
      </c>
      <c r="E182" t="s">
        <v>741</v>
      </c>
      <c r="F182" t="s">
        <v>742</v>
      </c>
      <c r="I182" t="s">
        <v>743</v>
      </c>
    </row>
    <row r="183" spans="1:9" ht="13.5">
      <c r="A183" s="841">
        <v>166485</v>
      </c>
      <c r="B183" t="s">
        <v>38</v>
      </c>
      <c r="C183" t="s">
        <v>341</v>
      </c>
      <c r="D183" t="s">
        <v>744</v>
      </c>
      <c r="E183" t="s">
        <v>745</v>
      </c>
      <c r="F183" t="s">
        <v>746</v>
      </c>
      <c r="I183" t="s">
        <v>747</v>
      </c>
    </row>
    <row r="184" spans="1:9" ht="13.5">
      <c r="A184" s="841">
        <v>166496</v>
      </c>
      <c r="B184" t="s">
        <v>38</v>
      </c>
      <c r="C184" t="s">
        <v>341</v>
      </c>
      <c r="D184" t="s">
        <v>748</v>
      </c>
      <c r="E184" t="s">
        <v>749</v>
      </c>
      <c r="F184" t="s">
        <v>750</v>
      </c>
      <c r="I184" t="s">
        <v>751</v>
      </c>
    </row>
    <row r="185" spans="1:9" ht="13.5">
      <c r="A185" s="841">
        <v>166508</v>
      </c>
      <c r="B185" t="s">
        <v>38</v>
      </c>
      <c r="C185" t="s">
        <v>341</v>
      </c>
      <c r="D185" t="s">
        <v>752</v>
      </c>
      <c r="E185" t="s">
        <v>753</v>
      </c>
      <c r="F185" t="s">
        <v>754</v>
      </c>
      <c r="I185" t="s">
        <v>755</v>
      </c>
    </row>
    <row r="186" spans="1:9" ht="13.5">
      <c r="A186" s="841">
        <v>166520</v>
      </c>
      <c r="B186" t="s">
        <v>38</v>
      </c>
      <c r="C186" t="s">
        <v>341</v>
      </c>
      <c r="D186" t="s">
        <v>756</v>
      </c>
      <c r="E186" t="s">
        <v>757</v>
      </c>
      <c r="F186" t="s">
        <v>758</v>
      </c>
      <c r="I186" t="s">
        <v>759</v>
      </c>
    </row>
    <row r="187" spans="1:9" ht="13.5">
      <c r="A187" s="841">
        <v>166531</v>
      </c>
      <c r="B187" t="s">
        <v>38</v>
      </c>
      <c r="C187" t="s">
        <v>341</v>
      </c>
      <c r="D187" t="s">
        <v>760</v>
      </c>
      <c r="E187" t="s">
        <v>761</v>
      </c>
      <c r="F187" t="s">
        <v>762</v>
      </c>
      <c r="I187" t="s">
        <v>763</v>
      </c>
    </row>
    <row r="188" spans="1:9" ht="13.5">
      <c r="A188" s="841">
        <v>166542</v>
      </c>
      <c r="B188" t="s">
        <v>38</v>
      </c>
      <c r="C188" t="s">
        <v>341</v>
      </c>
      <c r="D188" t="s">
        <v>764</v>
      </c>
      <c r="E188" t="s">
        <v>765</v>
      </c>
      <c r="F188" t="s">
        <v>766</v>
      </c>
      <c r="I188" t="s">
        <v>767</v>
      </c>
    </row>
    <row r="189" spans="1:9" ht="13.5">
      <c r="A189" s="841">
        <v>166564</v>
      </c>
      <c r="B189" t="s">
        <v>38</v>
      </c>
      <c r="C189" t="s">
        <v>341</v>
      </c>
      <c r="D189" t="s">
        <v>768</v>
      </c>
      <c r="E189" t="s">
        <v>769</v>
      </c>
      <c r="F189" t="s">
        <v>770</v>
      </c>
      <c r="I189" t="s">
        <v>771</v>
      </c>
    </row>
    <row r="190" spans="1:9" ht="13.5">
      <c r="A190" s="841">
        <v>166586</v>
      </c>
      <c r="B190" t="s">
        <v>38</v>
      </c>
      <c r="C190" t="s">
        <v>341</v>
      </c>
      <c r="D190" t="s">
        <v>772</v>
      </c>
      <c r="E190" t="s">
        <v>773</v>
      </c>
      <c r="F190" t="s">
        <v>774</v>
      </c>
      <c r="I190" t="s">
        <v>775</v>
      </c>
    </row>
    <row r="191" spans="1:9" ht="13.5">
      <c r="A191" s="841">
        <v>166597</v>
      </c>
      <c r="B191" t="s">
        <v>38</v>
      </c>
      <c r="C191" t="s">
        <v>341</v>
      </c>
      <c r="D191" t="s">
        <v>776</v>
      </c>
      <c r="E191" t="s">
        <v>777</v>
      </c>
      <c r="F191" t="s">
        <v>778</v>
      </c>
      <c r="I191" t="s">
        <v>779</v>
      </c>
    </row>
    <row r="192" spans="1:9" ht="13.5">
      <c r="A192" s="841">
        <v>166609</v>
      </c>
      <c r="B192" t="s">
        <v>38</v>
      </c>
      <c r="C192" t="s">
        <v>341</v>
      </c>
      <c r="D192" t="s">
        <v>780</v>
      </c>
      <c r="E192" t="s">
        <v>781</v>
      </c>
      <c r="F192" t="s">
        <v>782</v>
      </c>
      <c r="I192" t="s">
        <v>783</v>
      </c>
    </row>
    <row r="193" spans="1:9" ht="13.5">
      <c r="A193" s="841">
        <v>166610</v>
      </c>
      <c r="B193" t="s">
        <v>38</v>
      </c>
      <c r="C193" t="s">
        <v>341</v>
      </c>
      <c r="D193" t="s">
        <v>784</v>
      </c>
      <c r="E193" t="s">
        <v>785</v>
      </c>
      <c r="F193" t="s">
        <v>786</v>
      </c>
      <c r="I193" t="s">
        <v>787</v>
      </c>
    </row>
    <row r="194" spans="1:9" ht="13.5">
      <c r="A194" s="841">
        <v>166632</v>
      </c>
      <c r="B194" t="s">
        <v>38</v>
      </c>
      <c r="C194" t="s">
        <v>341</v>
      </c>
      <c r="D194" t="s">
        <v>788</v>
      </c>
      <c r="E194" t="s">
        <v>789</v>
      </c>
      <c r="F194" t="s">
        <v>790</v>
      </c>
      <c r="I194" t="s">
        <v>791</v>
      </c>
    </row>
    <row r="195" spans="1:9" ht="13.5">
      <c r="A195" s="841">
        <v>166643</v>
      </c>
      <c r="B195" t="s">
        <v>38</v>
      </c>
      <c r="C195" t="s">
        <v>341</v>
      </c>
      <c r="D195" t="s">
        <v>792</v>
      </c>
      <c r="E195" t="s">
        <v>793</v>
      </c>
      <c r="F195" t="s">
        <v>794</v>
      </c>
      <c r="I195" t="s">
        <v>795</v>
      </c>
    </row>
    <row r="196" spans="1:9" ht="13.5">
      <c r="A196" s="841">
        <v>166654</v>
      </c>
      <c r="B196" t="s">
        <v>38</v>
      </c>
      <c r="C196" t="s">
        <v>341</v>
      </c>
      <c r="D196" t="s">
        <v>796</v>
      </c>
      <c r="E196" t="s">
        <v>797</v>
      </c>
      <c r="F196" t="s">
        <v>798</v>
      </c>
      <c r="I196" t="s">
        <v>799</v>
      </c>
    </row>
    <row r="197" spans="1:9" ht="13.5">
      <c r="A197" s="841">
        <v>166665</v>
      </c>
      <c r="B197" t="s">
        <v>38</v>
      </c>
      <c r="C197" t="s">
        <v>341</v>
      </c>
      <c r="D197" t="s">
        <v>800</v>
      </c>
      <c r="E197" t="s">
        <v>801</v>
      </c>
      <c r="F197" t="s">
        <v>802</v>
      </c>
      <c r="I197" t="s">
        <v>803</v>
      </c>
    </row>
    <row r="198" spans="1:9" ht="13.5">
      <c r="A198" s="841">
        <v>166676</v>
      </c>
      <c r="B198" t="s">
        <v>38</v>
      </c>
      <c r="C198" t="s">
        <v>341</v>
      </c>
      <c r="D198" t="s">
        <v>804</v>
      </c>
      <c r="E198" t="s">
        <v>805</v>
      </c>
      <c r="F198" t="s">
        <v>806</v>
      </c>
      <c r="I198" t="s">
        <v>807</v>
      </c>
    </row>
    <row r="199" spans="1:9" ht="13.5">
      <c r="A199" s="841">
        <v>166687</v>
      </c>
      <c r="B199" t="s">
        <v>38</v>
      </c>
      <c r="C199" t="s">
        <v>341</v>
      </c>
      <c r="D199" t="s">
        <v>808</v>
      </c>
      <c r="E199" t="s">
        <v>809</v>
      </c>
      <c r="F199" t="s">
        <v>810</v>
      </c>
      <c r="I199" t="s">
        <v>811</v>
      </c>
    </row>
    <row r="200" spans="1:9" ht="13.5">
      <c r="A200" s="841">
        <v>166698</v>
      </c>
      <c r="B200" t="s">
        <v>38</v>
      </c>
      <c r="C200" t="s">
        <v>341</v>
      </c>
      <c r="D200" t="s">
        <v>812</v>
      </c>
      <c r="E200" t="s">
        <v>813</v>
      </c>
      <c r="F200" t="s">
        <v>814</v>
      </c>
      <c r="I200" t="s">
        <v>815</v>
      </c>
    </row>
    <row r="201" spans="1:9" ht="13.5">
      <c r="A201" s="841">
        <v>166700</v>
      </c>
      <c r="B201" t="s">
        <v>38</v>
      </c>
      <c r="C201" t="s">
        <v>341</v>
      </c>
      <c r="D201" t="s">
        <v>816</v>
      </c>
      <c r="E201" t="s">
        <v>817</v>
      </c>
      <c r="F201" t="s">
        <v>818</v>
      </c>
      <c r="I201" t="s">
        <v>819</v>
      </c>
    </row>
    <row r="202" spans="1:9" ht="13.5">
      <c r="A202" s="841">
        <v>166711</v>
      </c>
      <c r="B202" t="s">
        <v>38</v>
      </c>
      <c r="C202" t="s">
        <v>341</v>
      </c>
      <c r="D202" t="s">
        <v>820</v>
      </c>
      <c r="E202" t="s">
        <v>821</v>
      </c>
      <c r="F202" t="s">
        <v>822</v>
      </c>
      <c r="I202" t="s">
        <v>823</v>
      </c>
    </row>
    <row r="203" spans="1:9" ht="13.5">
      <c r="A203" s="841">
        <v>166722</v>
      </c>
      <c r="B203" t="s">
        <v>38</v>
      </c>
      <c r="C203" t="s">
        <v>341</v>
      </c>
      <c r="D203" t="s">
        <v>824</v>
      </c>
      <c r="E203" t="s">
        <v>825</v>
      </c>
      <c r="F203" t="s">
        <v>826</v>
      </c>
      <c r="I203" t="s">
        <v>827</v>
      </c>
    </row>
    <row r="204" spans="1:9" ht="13.5">
      <c r="A204" s="841">
        <v>166733</v>
      </c>
      <c r="B204" t="s">
        <v>38</v>
      </c>
      <c r="C204" t="s">
        <v>341</v>
      </c>
      <c r="D204" t="s">
        <v>828</v>
      </c>
      <c r="E204" t="s">
        <v>829</v>
      </c>
      <c r="F204" t="s">
        <v>830</v>
      </c>
      <c r="I204" t="s">
        <v>831</v>
      </c>
    </row>
    <row r="205" spans="1:9" ht="13.5">
      <c r="A205" s="841">
        <v>166744</v>
      </c>
      <c r="B205" t="s">
        <v>38</v>
      </c>
      <c r="C205" t="s">
        <v>341</v>
      </c>
      <c r="D205" t="s">
        <v>832</v>
      </c>
      <c r="E205" t="s">
        <v>833</v>
      </c>
      <c r="F205" t="s">
        <v>834</v>
      </c>
      <c r="I205" t="s">
        <v>835</v>
      </c>
    </row>
    <row r="206" spans="1:9" ht="13.5">
      <c r="A206" s="841">
        <v>166755</v>
      </c>
      <c r="B206" t="s">
        <v>38</v>
      </c>
      <c r="C206" t="s">
        <v>341</v>
      </c>
      <c r="D206" t="s">
        <v>836</v>
      </c>
      <c r="E206" t="s">
        <v>837</v>
      </c>
      <c r="F206" t="s">
        <v>838</v>
      </c>
      <c r="I206" t="s">
        <v>839</v>
      </c>
    </row>
    <row r="207" spans="1:9" ht="13.5">
      <c r="A207" s="841">
        <v>166766</v>
      </c>
      <c r="B207" t="s">
        <v>38</v>
      </c>
      <c r="C207" t="s">
        <v>341</v>
      </c>
      <c r="D207" t="s">
        <v>840</v>
      </c>
      <c r="E207" t="s">
        <v>841</v>
      </c>
      <c r="F207" t="s">
        <v>842</v>
      </c>
      <c r="I207" t="s">
        <v>843</v>
      </c>
    </row>
    <row r="208" spans="1:9" ht="13.5">
      <c r="A208" s="841">
        <v>166777</v>
      </c>
      <c r="B208" t="s">
        <v>38</v>
      </c>
      <c r="C208" t="s">
        <v>341</v>
      </c>
      <c r="D208" t="s">
        <v>844</v>
      </c>
      <c r="E208" t="s">
        <v>845</v>
      </c>
      <c r="F208" t="s">
        <v>846</v>
      </c>
      <c r="I208" t="s">
        <v>847</v>
      </c>
    </row>
    <row r="209" spans="1:9" ht="13.5">
      <c r="A209" s="841">
        <v>166788</v>
      </c>
      <c r="B209" t="s">
        <v>38</v>
      </c>
      <c r="C209" t="s">
        <v>341</v>
      </c>
      <c r="D209" t="s">
        <v>848</v>
      </c>
      <c r="E209" t="s">
        <v>849</v>
      </c>
      <c r="F209" t="s">
        <v>850</v>
      </c>
      <c r="I209" t="s">
        <v>851</v>
      </c>
    </row>
    <row r="210" spans="1:9" ht="13.5">
      <c r="A210" s="841">
        <v>166799</v>
      </c>
      <c r="B210" t="s">
        <v>38</v>
      </c>
      <c r="C210" t="s">
        <v>341</v>
      </c>
      <c r="D210" t="s">
        <v>852</v>
      </c>
      <c r="E210" t="s">
        <v>853</v>
      </c>
      <c r="F210" t="s">
        <v>854</v>
      </c>
      <c r="I210" t="s">
        <v>855</v>
      </c>
    </row>
    <row r="211" spans="1:9" ht="13.5">
      <c r="A211" s="841">
        <v>166801</v>
      </c>
      <c r="B211" t="s">
        <v>38</v>
      </c>
      <c r="C211" t="s">
        <v>341</v>
      </c>
      <c r="D211" t="s">
        <v>856</v>
      </c>
      <c r="E211" t="s">
        <v>857</v>
      </c>
      <c r="F211" t="s">
        <v>858</v>
      </c>
      <c r="I211" t="s">
        <v>859</v>
      </c>
    </row>
    <row r="212" spans="1:9" ht="13.5">
      <c r="A212" s="841">
        <v>166812</v>
      </c>
      <c r="B212" t="s">
        <v>38</v>
      </c>
      <c r="C212" t="s">
        <v>341</v>
      </c>
      <c r="D212" t="s">
        <v>860</v>
      </c>
      <c r="E212" t="s">
        <v>861</v>
      </c>
      <c r="F212" t="s">
        <v>862</v>
      </c>
      <c r="I212" t="s">
        <v>863</v>
      </c>
    </row>
    <row r="213" spans="1:9" ht="13.5">
      <c r="A213" s="841">
        <v>166823</v>
      </c>
      <c r="B213" t="s">
        <v>38</v>
      </c>
      <c r="C213" t="s">
        <v>341</v>
      </c>
      <c r="D213" t="s">
        <v>864</v>
      </c>
      <c r="E213" t="s">
        <v>865</v>
      </c>
      <c r="F213" t="s">
        <v>866</v>
      </c>
      <c r="I213" t="s">
        <v>867</v>
      </c>
    </row>
    <row r="214" spans="1:9" ht="13.5">
      <c r="A214" s="841">
        <v>166834</v>
      </c>
      <c r="B214" t="s">
        <v>38</v>
      </c>
      <c r="C214" t="s">
        <v>341</v>
      </c>
      <c r="D214" t="s">
        <v>868</v>
      </c>
      <c r="E214" t="s">
        <v>869</v>
      </c>
      <c r="F214" t="s">
        <v>870</v>
      </c>
      <c r="I214" t="s">
        <v>871</v>
      </c>
    </row>
    <row r="215" spans="1:9" ht="13.5">
      <c r="A215" s="841">
        <v>166845</v>
      </c>
      <c r="B215" t="s">
        <v>38</v>
      </c>
      <c r="C215" t="s">
        <v>341</v>
      </c>
      <c r="D215" t="s">
        <v>872</v>
      </c>
      <c r="E215" t="s">
        <v>873</v>
      </c>
      <c r="F215" t="s">
        <v>874</v>
      </c>
      <c r="I215" t="s">
        <v>875</v>
      </c>
    </row>
    <row r="216" spans="1:9" ht="13.5">
      <c r="A216" s="841">
        <v>166856</v>
      </c>
      <c r="B216" t="s">
        <v>38</v>
      </c>
      <c r="C216" t="s">
        <v>341</v>
      </c>
      <c r="D216" t="s">
        <v>876</v>
      </c>
      <c r="E216" t="s">
        <v>877</v>
      </c>
      <c r="F216" t="s">
        <v>878</v>
      </c>
      <c r="I216" t="s">
        <v>879</v>
      </c>
    </row>
    <row r="217" spans="1:9" ht="13.5">
      <c r="A217" s="841">
        <v>166889</v>
      </c>
      <c r="B217" t="s">
        <v>38</v>
      </c>
      <c r="C217" t="s">
        <v>341</v>
      </c>
      <c r="D217" t="s">
        <v>880</v>
      </c>
      <c r="E217" t="s">
        <v>881</v>
      </c>
      <c r="F217" t="s">
        <v>882</v>
      </c>
      <c r="I217" t="s">
        <v>883</v>
      </c>
    </row>
    <row r="218" spans="1:9" ht="13.5">
      <c r="A218" s="841">
        <v>166890</v>
      </c>
      <c r="B218" t="s">
        <v>38</v>
      </c>
      <c r="C218" t="s">
        <v>341</v>
      </c>
      <c r="D218" t="s">
        <v>884</v>
      </c>
      <c r="E218" t="s">
        <v>885</v>
      </c>
      <c r="F218" t="s">
        <v>886</v>
      </c>
      <c r="I218" t="s">
        <v>887</v>
      </c>
    </row>
    <row r="219" spans="1:9" ht="13.5">
      <c r="A219" s="841">
        <v>166913</v>
      </c>
      <c r="B219" t="s">
        <v>38</v>
      </c>
      <c r="C219" t="s">
        <v>341</v>
      </c>
      <c r="D219" t="s">
        <v>888</v>
      </c>
      <c r="E219" t="s">
        <v>889</v>
      </c>
      <c r="F219" t="s">
        <v>890</v>
      </c>
      <c r="I219" t="s">
        <v>891</v>
      </c>
    </row>
    <row r="220" spans="1:9" ht="13.5">
      <c r="A220" s="841">
        <v>166924</v>
      </c>
      <c r="B220" t="s">
        <v>38</v>
      </c>
      <c r="C220" t="s">
        <v>341</v>
      </c>
      <c r="D220" t="s">
        <v>892</v>
      </c>
      <c r="E220" t="s">
        <v>893</v>
      </c>
      <c r="F220" t="s">
        <v>894</v>
      </c>
      <c r="I220" t="s">
        <v>895</v>
      </c>
    </row>
    <row r="221" spans="1:9" ht="13.5">
      <c r="A221" s="841">
        <v>166935</v>
      </c>
      <c r="B221" t="s">
        <v>38</v>
      </c>
      <c r="C221" t="s">
        <v>341</v>
      </c>
      <c r="D221" t="s">
        <v>896</v>
      </c>
      <c r="E221" t="s">
        <v>897</v>
      </c>
      <c r="F221" t="s">
        <v>898</v>
      </c>
      <c r="I221" t="s">
        <v>899</v>
      </c>
    </row>
    <row r="222" spans="1:9" ht="13.5">
      <c r="A222" s="841">
        <v>166946</v>
      </c>
      <c r="B222" t="s">
        <v>38</v>
      </c>
      <c r="C222" t="s">
        <v>341</v>
      </c>
      <c r="D222" t="s">
        <v>900</v>
      </c>
      <c r="E222" t="s">
        <v>901</v>
      </c>
      <c r="F222" t="s">
        <v>902</v>
      </c>
      <c r="I222" t="s">
        <v>903</v>
      </c>
    </row>
    <row r="223" spans="1:9" ht="13.5">
      <c r="A223" s="841">
        <v>166968</v>
      </c>
      <c r="B223" t="s">
        <v>38</v>
      </c>
      <c r="C223" t="s">
        <v>341</v>
      </c>
      <c r="D223" t="s">
        <v>904</v>
      </c>
      <c r="E223" t="s">
        <v>905</v>
      </c>
      <c r="F223" t="s">
        <v>906</v>
      </c>
      <c r="I223" t="s">
        <v>907</v>
      </c>
    </row>
    <row r="224" spans="1:9" ht="13.5">
      <c r="A224" s="841">
        <v>166979</v>
      </c>
      <c r="B224" t="s">
        <v>38</v>
      </c>
      <c r="C224" t="s">
        <v>341</v>
      </c>
      <c r="D224" t="s">
        <v>908</v>
      </c>
      <c r="E224" t="s">
        <v>909</v>
      </c>
      <c r="F224" t="s">
        <v>910</v>
      </c>
      <c r="I224" t="s">
        <v>911</v>
      </c>
    </row>
    <row r="225" spans="1:9" ht="13.5">
      <c r="A225" s="841">
        <v>166980</v>
      </c>
      <c r="B225" t="s">
        <v>38</v>
      </c>
      <c r="C225" t="s">
        <v>341</v>
      </c>
      <c r="D225" t="s">
        <v>912</v>
      </c>
      <c r="E225" t="s">
        <v>913</v>
      </c>
      <c r="F225" t="s">
        <v>914</v>
      </c>
      <c r="I225" t="s">
        <v>915</v>
      </c>
    </row>
    <row r="226" spans="1:9" ht="13.5">
      <c r="A226" s="841">
        <v>166991</v>
      </c>
      <c r="B226" t="s">
        <v>916</v>
      </c>
      <c r="C226" t="s">
        <v>39</v>
      </c>
      <c r="D226" t="s">
        <v>7071</v>
      </c>
      <c r="E226" t="s">
        <v>7072</v>
      </c>
      <c r="F226" t="s">
        <v>7073</v>
      </c>
      <c r="I226" t="s">
        <v>917</v>
      </c>
    </row>
    <row r="227" spans="1:9" ht="13.5">
      <c r="A227" s="841">
        <v>167004</v>
      </c>
      <c r="B227" t="s">
        <v>916</v>
      </c>
      <c r="C227" t="s">
        <v>39</v>
      </c>
      <c r="D227" t="s">
        <v>918</v>
      </c>
      <c r="E227" t="s">
        <v>919</v>
      </c>
      <c r="F227" t="s">
        <v>920</v>
      </c>
      <c r="I227" t="s">
        <v>921</v>
      </c>
    </row>
    <row r="228" spans="1:9" ht="13.5">
      <c r="A228" s="841">
        <v>167026</v>
      </c>
      <c r="B228" t="s">
        <v>916</v>
      </c>
      <c r="C228" t="s">
        <v>39</v>
      </c>
      <c r="D228" t="s">
        <v>922</v>
      </c>
      <c r="E228" t="s">
        <v>923</v>
      </c>
      <c r="F228" t="s">
        <v>924</v>
      </c>
      <c r="I228" t="s">
        <v>925</v>
      </c>
    </row>
    <row r="229" spans="1:9" ht="13.5">
      <c r="A229" s="841">
        <v>167048</v>
      </c>
      <c r="B229" t="s">
        <v>916</v>
      </c>
      <c r="C229" t="s">
        <v>39</v>
      </c>
      <c r="D229" t="s">
        <v>926</v>
      </c>
      <c r="E229" t="s">
        <v>927</v>
      </c>
      <c r="F229" t="s">
        <v>928</v>
      </c>
      <c r="I229" t="s">
        <v>929</v>
      </c>
    </row>
    <row r="230" spans="1:9" ht="13.5">
      <c r="A230" s="841">
        <v>167059</v>
      </c>
      <c r="B230" t="s">
        <v>916</v>
      </c>
      <c r="C230" t="s">
        <v>39</v>
      </c>
      <c r="D230" t="s">
        <v>930</v>
      </c>
      <c r="E230" t="s">
        <v>931</v>
      </c>
      <c r="F230" t="s">
        <v>932</v>
      </c>
      <c r="I230" t="s">
        <v>933</v>
      </c>
    </row>
    <row r="231" spans="1:9" ht="13.5">
      <c r="A231" s="841">
        <v>167071</v>
      </c>
      <c r="B231" t="s">
        <v>916</v>
      </c>
      <c r="C231" t="s">
        <v>39</v>
      </c>
      <c r="D231" t="s">
        <v>934</v>
      </c>
      <c r="E231" t="s">
        <v>935</v>
      </c>
      <c r="F231" t="s">
        <v>936</v>
      </c>
      <c r="I231" t="s">
        <v>937</v>
      </c>
    </row>
    <row r="232" spans="1:9" ht="13.5">
      <c r="A232" s="841">
        <v>167082</v>
      </c>
      <c r="B232" t="s">
        <v>916</v>
      </c>
      <c r="C232" t="s">
        <v>39</v>
      </c>
      <c r="D232" t="s">
        <v>938</v>
      </c>
      <c r="E232" t="s">
        <v>939</v>
      </c>
      <c r="F232" t="s">
        <v>940</v>
      </c>
      <c r="I232" t="s">
        <v>941</v>
      </c>
    </row>
    <row r="233" spans="1:9" ht="13.5">
      <c r="A233" s="841">
        <v>167105</v>
      </c>
      <c r="B233" t="s">
        <v>916</v>
      </c>
      <c r="C233" t="s">
        <v>39</v>
      </c>
      <c r="D233" t="s">
        <v>942</v>
      </c>
      <c r="E233" t="s">
        <v>943</v>
      </c>
      <c r="F233" t="s">
        <v>944</v>
      </c>
      <c r="I233" t="s">
        <v>945</v>
      </c>
    </row>
    <row r="234" spans="1:9" ht="13.5">
      <c r="A234" s="841">
        <v>167116</v>
      </c>
      <c r="B234" t="s">
        <v>916</v>
      </c>
      <c r="C234" t="s">
        <v>39</v>
      </c>
      <c r="D234" t="s">
        <v>946</v>
      </c>
      <c r="E234" t="s">
        <v>947</v>
      </c>
      <c r="F234" t="s">
        <v>948</v>
      </c>
      <c r="I234" t="s">
        <v>949</v>
      </c>
    </row>
    <row r="235" spans="1:9" ht="13.5">
      <c r="A235" s="841">
        <v>167127</v>
      </c>
      <c r="B235" t="s">
        <v>916</v>
      </c>
      <c r="C235" t="s">
        <v>39</v>
      </c>
      <c r="D235" t="s">
        <v>950</v>
      </c>
      <c r="E235" t="s">
        <v>951</v>
      </c>
      <c r="F235" t="s">
        <v>952</v>
      </c>
      <c r="I235" t="s">
        <v>953</v>
      </c>
    </row>
    <row r="236" spans="1:9" ht="13.5">
      <c r="A236" s="841">
        <v>167138</v>
      </c>
      <c r="B236" t="s">
        <v>916</v>
      </c>
      <c r="C236" t="s">
        <v>39</v>
      </c>
      <c r="D236" t="s">
        <v>954</v>
      </c>
      <c r="E236" t="s">
        <v>955</v>
      </c>
      <c r="F236" t="s">
        <v>956</v>
      </c>
      <c r="I236" t="s">
        <v>957</v>
      </c>
    </row>
    <row r="237" spans="1:9" ht="13.5">
      <c r="A237" s="841">
        <v>167150</v>
      </c>
      <c r="B237" t="s">
        <v>916</v>
      </c>
      <c r="C237" t="s">
        <v>39</v>
      </c>
      <c r="D237" t="s">
        <v>958</v>
      </c>
      <c r="E237" t="s">
        <v>959</v>
      </c>
      <c r="F237" t="s">
        <v>960</v>
      </c>
      <c r="I237" t="s">
        <v>961</v>
      </c>
    </row>
    <row r="238" spans="1:9" ht="13.5">
      <c r="A238" s="841">
        <v>167161</v>
      </c>
      <c r="B238" t="s">
        <v>916</v>
      </c>
      <c r="C238" t="s">
        <v>39</v>
      </c>
      <c r="D238" t="s">
        <v>962</v>
      </c>
      <c r="E238" t="s">
        <v>963</v>
      </c>
      <c r="F238" t="s">
        <v>7074</v>
      </c>
      <c r="I238" t="s">
        <v>964</v>
      </c>
    </row>
    <row r="239" spans="1:9" ht="13.5">
      <c r="A239" s="841">
        <v>167172</v>
      </c>
      <c r="B239" t="s">
        <v>916</v>
      </c>
      <c r="C239" t="s">
        <v>39</v>
      </c>
      <c r="D239" t="s">
        <v>965</v>
      </c>
      <c r="E239" t="s">
        <v>966</v>
      </c>
      <c r="F239" t="s">
        <v>967</v>
      </c>
      <c r="I239" t="s">
        <v>968</v>
      </c>
    </row>
    <row r="240" spans="1:9" ht="13.5">
      <c r="A240" s="841">
        <v>167194</v>
      </c>
      <c r="B240" t="s">
        <v>916</v>
      </c>
      <c r="C240" t="s">
        <v>39</v>
      </c>
      <c r="D240" t="s">
        <v>969</v>
      </c>
      <c r="E240" t="s">
        <v>970</v>
      </c>
      <c r="F240" t="s">
        <v>971</v>
      </c>
      <c r="I240" t="s">
        <v>972</v>
      </c>
    </row>
    <row r="241" spans="1:9" ht="13.5">
      <c r="A241" s="841">
        <v>167206</v>
      </c>
      <c r="B241" t="s">
        <v>916</v>
      </c>
      <c r="C241" t="s">
        <v>39</v>
      </c>
      <c r="D241" t="s">
        <v>973</v>
      </c>
      <c r="E241" t="s">
        <v>974</v>
      </c>
      <c r="F241" t="s">
        <v>975</v>
      </c>
      <c r="I241" t="s">
        <v>976</v>
      </c>
    </row>
    <row r="242" spans="1:9" ht="13.5">
      <c r="A242" s="841">
        <v>167217</v>
      </c>
      <c r="B242" t="s">
        <v>916</v>
      </c>
      <c r="C242" t="s">
        <v>39</v>
      </c>
      <c r="D242" t="s">
        <v>977</v>
      </c>
      <c r="E242" t="s">
        <v>978</v>
      </c>
      <c r="F242" t="s">
        <v>979</v>
      </c>
      <c r="I242" t="s">
        <v>980</v>
      </c>
    </row>
    <row r="243" spans="1:9" ht="13.5">
      <c r="A243" s="841">
        <v>167240</v>
      </c>
      <c r="B243" t="s">
        <v>981</v>
      </c>
      <c r="C243" t="s">
        <v>982</v>
      </c>
      <c r="D243" t="s">
        <v>983</v>
      </c>
      <c r="E243" t="s">
        <v>983</v>
      </c>
      <c r="F243" t="s">
        <v>984</v>
      </c>
      <c r="I243" t="s">
        <v>985</v>
      </c>
    </row>
    <row r="244" spans="1:9" ht="13.5">
      <c r="A244" s="841">
        <v>167251</v>
      </c>
      <c r="B244" t="s">
        <v>981</v>
      </c>
      <c r="C244" t="s">
        <v>982</v>
      </c>
      <c r="D244" t="s">
        <v>986</v>
      </c>
      <c r="E244" t="s">
        <v>987</v>
      </c>
      <c r="F244" t="s">
        <v>988</v>
      </c>
      <c r="I244" t="s">
        <v>989</v>
      </c>
    </row>
    <row r="245" spans="1:9" ht="13.5">
      <c r="A245" s="841">
        <v>167262</v>
      </c>
      <c r="B245" t="s">
        <v>981</v>
      </c>
      <c r="C245" t="s">
        <v>982</v>
      </c>
      <c r="D245" t="s">
        <v>990</v>
      </c>
      <c r="E245" t="s">
        <v>991</v>
      </c>
      <c r="F245" t="s">
        <v>992</v>
      </c>
      <c r="I245" t="s">
        <v>993</v>
      </c>
    </row>
    <row r="246" spans="1:9" ht="13.5">
      <c r="A246" s="841">
        <v>167284</v>
      </c>
      <c r="B246" t="s">
        <v>981</v>
      </c>
      <c r="C246" t="s">
        <v>982</v>
      </c>
      <c r="D246" t="s">
        <v>994</v>
      </c>
      <c r="E246" t="s">
        <v>995</v>
      </c>
      <c r="F246" t="s">
        <v>996</v>
      </c>
      <c r="I246" t="s">
        <v>997</v>
      </c>
    </row>
    <row r="247" spans="1:9" ht="13.5">
      <c r="A247" s="841">
        <v>167295</v>
      </c>
      <c r="B247" t="s">
        <v>981</v>
      </c>
      <c r="C247" t="s">
        <v>982</v>
      </c>
      <c r="D247" t="s">
        <v>998</v>
      </c>
      <c r="E247" t="s">
        <v>999</v>
      </c>
      <c r="F247" t="s">
        <v>1000</v>
      </c>
      <c r="I247" t="s">
        <v>1001</v>
      </c>
    </row>
    <row r="248" spans="1:9" ht="13.5">
      <c r="A248" s="841">
        <v>167307</v>
      </c>
      <c r="B248" t="s">
        <v>981</v>
      </c>
      <c r="C248" t="s">
        <v>982</v>
      </c>
      <c r="D248" t="s">
        <v>1002</v>
      </c>
      <c r="E248" t="s">
        <v>1003</v>
      </c>
      <c r="F248" t="s">
        <v>1004</v>
      </c>
      <c r="I248" t="s">
        <v>1005</v>
      </c>
    </row>
    <row r="249" spans="1:9" ht="13.5">
      <c r="A249" s="841">
        <v>167318</v>
      </c>
      <c r="B249" t="s">
        <v>981</v>
      </c>
      <c r="C249" t="s">
        <v>982</v>
      </c>
      <c r="D249" t="s">
        <v>1006</v>
      </c>
      <c r="E249" t="s">
        <v>1007</v>
      </c>
      <c r="F249" t="s">
        <v>1008</v>
      </c>
      <c r="I249" t="s">
        <v>1009</v>
      </c>
    </row>
    <row r="250" spans="1:9" ht="13.5">
      <c r="A250" s="841">
        <v>167329</v>
      </c>
      <c r="B250" t="s">
        <v>981</v>
      </c>
      <c r="C250" t="s">
        <v>982</v>
      </c>
      <c r="D250" t="s">
        <v>1010</v>
      </c>
      <c r="E250" t="s">
        <v>1011</v>
      </c>
      <c r="F250" t="s">
        <v>1012</v>
      </c>
      <c r="I250" t="s">
        <v>1013</v>
      </c>
    </row>
    <row r="251" spans="1:9" ht="13.5">
      <c r="A251" s="841">
        <v>167330</v>
      </c>
      <c r="B251" t="s">
        <v>981</v>
      </c>
      <c r="C251" t="s">
        <v>982</v>
      </c>
      <c r="D251" t="s">
        <v>1014</v>
      </c>
      <c r="E251" t="s">
        <v>1015</v>
      </c>
      <c r="F251" t="s">
        <v>1016</v>
      </c>
      <c r="I251" t="s">
        <v>1017</v>
      </c>
    </row>
    <row r="252" spans="1:9" ht="13.5">
      <c r="A252" s="841">
        <v>167341</v>
      </c>
      <c r="B252" t="s">
        <v>981</v>
      </c>
      <c r="C252" t="s">
        <v>982</v>
      </c>
      <c r="D252" t="s">
        <v>1018</v>
      </c>
      <c r="E252" t="s">
        <v>1019</v>
      </c>
      <c r="F252" t="s">
        <v>1020</v>
      </c>
      <c r="I252" t="s">
        <v>1021</v>
      </c>
    </row>
    <row r="253" spans="1:9" ht="13.5">
      <c r="A253" s="841">
        <v>167352</v>
      </c>
      <c r="B253" t="s">
        <v>981</v>
      </c>
      <c r="C253" t="s">
        <v>982</v>
      </c>
      <c r="D253" t="s">
        <v>1022</v>
      </c>
      <c r="E253" t="s">
        <v>1023</v>
      </c>
      <c r="F253" t="s">
        <v>1024</v>
      </c>
      <c r="I253" t="s">
        <v>1025</v>
      </c>
    </row>
    <row r="254" spans="1:9" ht="13.5">
      <c r="A254" s="841">
        <v>167363</v>
      </c>
      <c r="B254" t="s">
        <v>981</v>
      </c>
      <c r="C254" t="s">
        <v>982</v>
      </c>
      <c r="D254" t="s">
        <v>1026</v>
      </c>
      <c r="E254" t="s">
        <v>1027</v>
      </c>
      <c r="F254" t="s">
        <v>7075</v>
      </c>
      <c r="I254" t="s">
        <v>1028</v>
      </c>
    </row>
    <row r="255" spans="1:9" ht="13.5">
      <c r="A255" s="841">
        <v>167374</v>
      </c>
      <c r="B255" t="s">
        <v>981</v>
      </c>
      <c r="C255" t="s">
        <v>982</v>
      </c>
      <c r="D255" t="s">
        <v>1029</v>
      </c>
      <c r="E255" t="s">
        <v>1030</v>
      </c>
      <c r="F255" t="s">
        <v>1031</v>
      </c>
      <c r="I255" t="s">
        <v>1032</v>
      </c>
    </row>
    <row r="256" spans="1:9" ht="13.5">
      <c r="A256" s="841">
        <v>167385</v>
      </c>
      <c r="B256" t="s">
        <v>981</v>
      </c>
      <c r="C256" t="s">
        <v>982</v>
      </c>
      <c r="D256" t="s">
        <v>1033</v>
      </c>
      <c r="E256" t="s">
        <v>1034</v>
      </c>
      <c r="F256" t="s">
        <v>1035</v>
      </c>
      <c r="I256" t="s">
        <v>1036</v>
      </c>
    </row>
    <row r="257" spans="1:9" ht="13.5">
      <c r="A257" s="841">
        <v>167396</v>
      </c>
      <c r="B257" t="s">
        <v>981</v>
      </c>
      <c r="C257" t="s">
        <v>982</v>
      </c>
      <c r="D257" t="s">
        <v>1037</v>
      </c>
      <c r="E257" t="s">
        <v>1038</v>
      </c>
      <c r="F257" t="s">
        <v>1039</v>
      </c>
      <c r="I257" t="s">
        <v>1040</v>
      </c>
    </row>
    <row r="258" spans="1:9" ht="13.5">
      <c r="A258" s="841">
        <v>167408</v>
      </c>
      <c r="B258" t="s">
        <v>981</v>
      </c>
      <c r="C258" t="s">
        <v>982</v>
      </c>
      <c r="D258" t="s">
        <v>1041</v>
      </c>
      <c r="E258" t="s">
        <v>1042</v>
      </c>
      <c r="F258" t="s">
        <v>1043</v>
      </c>
      <c r="I258" t="s">
        <v>1044</v>
      </c>
    </row>
    <row r="259" spans="1:9" ht="13.5">
      <c r="A259" s="841">
        <v>167419</v>
      </c>
      <c r="B259" t="s">
        <v>981</v>
      </c>
      <c r="C259" t="s">
        <v>982</v>
      </c>
      <c r="D259" t="s">
        <v>1045</v>
      </c>
      <c r="E259" t="s">
        <v>1046</v>
      </c>
      <c r="F259" t="s">
        <v>1047</v>
      </c>
      <c r="I259" t="s">
        <v>1048</v>
      </c>
    </row>
    <row r="260" spans="1:9" ht="13.5">
      <c r="A260" s="841">
        <v>167420</v>
      </c>
      <c r="B260" t="s">
        <v>981</v>
      </c>
      <c r="C260" t="s">
        <v>982</v>
      </c>
      <c r="D260" t="s">
        <v>1049</v>
      </c>
      <c r="E260" t="s">
        <v>1050</v>
      </c>
      <c r="F260" t="s">
        <v>1051</v>
      </c>
      <c r="I260" t="s">
        <v>1052</v>
      </c>
    </row>
    <row r="261" spans="1:9" ht="13.5">
      <c r="A261" s="841">
        <v>167431</v>
      </c>
      <c r="B261" t="s">
        <v>981</v>
      </c>
      <c r="C261" t="s">
        <v>982</v>
      </c>
      <c r="D261" t="s">
        <v>1053</v>
      </c>
      <c r="E261" t="s">
        <v>1054</v>
      </c>
      <c r="F261" t="s">
        <v>1055</v>
      </c>
      <c r="I261" t="s">
        <v>1056</v>
      </c>
    </row>
    <row r="262" spans="1:9" ht="13.5">
      <c r="A262" s="841">
        <v>167442</v>
      </c>
      <c r="B262" t="s">
        <v>981</v>
      </c>
      <c r="C262" t="s">
        <v>982</v>
      </c>
      <c r="D262" t="s">
        <v>1057</v>
      </c>
      <c r="E262" t="s">
        <v>1058</v>
      </c>
      <c r="F262" t="s">
        <v>1059</v>
      </c>
      <c r="I262" t="s">
        <v>1060</v>
      </c>
    </row>
    <row r="263" spans="1:9" ht="13.5">
      <c r="A263" s="841">
        <v>167475</v>
      </c>
      <c r="B263" t="s">
        <v>981</v>
      </c>
      <c r="C263" t="s">
        <v>982</v>
      </c>
      <c r="D263" t="s">
        <v>1061</v>
      </c>
      <c r="E263" t="s">
        <v>1062</v>
      </c>
      <c r="F263" t="s">
        <v>1063</v>
      </c>
      <c r="I263" t="s">
        <v>1064</v>
      </c>
    </row>
    <row r="264" spans="1:9" ht="13.5">
      <c r="A264" s="841">
        <v>167486</v>
      </c>
      <c r="B264" t="s">
        <v>981</v>
      </c>
      <c r="C264" t="s">
        <v>982</v>
      </c>
      <c r="D264" t="s">
        <v>1065</v>
      </c>
      <c r="E264" t="s">
        <v>1066</v>
      </c>
      <c r="F264" t="s">
        <v>1067</v>
      </c>
      <c r="I264" t="s">
        <v>1068</v>
      </c>
    </row>
    <row r="265" spans="1:9" ht="13.5">
      <c r="A265" s="841">
        <v>167497</v>
      </c>
      <c r="B265" t="s">
        <v>981</v>
      </c>
      <c r="C265" t="s">
        <v>982</v>
      </c>
      <c r="D265" t="s">
        <v>1069</v>
      </c>
      <c r="E265" t="s">
        <v>1070</v>
      </c>
      <c r="F265" t="s">
        <v>1071</v>
      </c>
      <c r="I265" t="s">
        <v>1072</v>
      </c>
    </row>
    <row r="266" spans="1:9" ht="13.5">
      <c r="A266" s="841">
        <v>167509</v>
      </c>
      <c r="B266" t="s">
        <v>981</v>
      </c>
      <c r="C266" t="s">
        <v>982</v>
      </c>
      <c r="D266" t="s">
        <v>1073</v>
      </c>
      <c r="E266" t="s">
        <v>1074</v>
      </c>
      <c r="F266" t="s">
        <v>1075</v>
      </c>
      <c r="I266" t="s">
        <v>1076</v>
      </c>
    </row>
    <row r="267" spans="1:9" ht="13.5">
      <c r="A267" s="841">
        <v>167510</v>
      </c>
      <c r="B267" t="s">
        <v>981</v>
      </c>
      <c r="C267" t="s">
        <v>982</v>
      </c>
      <c r="D267" t="s">
        <v>1077</v>
      </c>
      <c r="E267" t="s">
        <v>1078</v>
      </c>
      <c r="F267" t="s">
        <v>1079</v>
      </c>
      <c r="I267" t="s">
        <v>1080</v>
      </c>
    </row>
    <row r="268" spans="1:9" ht="13.5">
      <c r="A268" s="841">
        <v>167532</v>
      </c>
      <c r="B268" t="s">
        <v>981</v>
      </c>
      <c r="C268" t="s">
        <v>982</v>
      </c>
      <c r="D268" t="s">
        <v>1081</v>
      </c>
      <c r="E268" t="s">
        <v>1082</v>
      </c>
      <c r="F268" t="s">
        <v>1083</v>
      </c>
      <c r="I268" t="s">
        <v>1084</v>
      </c>
    </row>
    <row r="269" spans="1:9" ht="13.5">
      <c r="A269" s="841">
        <v>167543</v>
      </c>
      <c r="B269" t="s">
        <v>981</v>
      </c>
      <c r="C269" t="s">
        <v>982</v>
      </c>
      <c r="D269" t="s">
        <v>1085</v>
      </c>
      <c r="E269" t="s">
        <v>1086</v>
      </c>
      <c r="F269" t="s">
        <v>1087</v>
      </c>
      <c r="I269" t="s">
        <v>1088</v>
      </c>
    </row>
    <row r="270" spans="1:9" ht="13.5">
      <c r="A270" s="841">
        <v>167565</v>
      </c>
      <c r="B270" t="s">
        <v>981</v>
      </c>
      <c r="C270" t="s">
        <v>982</v>
      </c>
      <c r="D270" t="s">
        <v>1089</v>
      </c>
      <c r="E270" t="s">
        <v>1090</v>
      </c>
      <c r="F270" t="s">
        <v>1091</v>
      </c>
      <c r="I270" t="s">
        <v>1092</v>
      </c>
    </row>
    <row r="271" spans="1:9" ht="13.5">
      <c r="A271" s="841">
        <v>167576</v>
      </c>
      <c r="B271" t="s">
        <v>981</v>
      </c>
      <c r="C271" t="s">
        <v>982</v>
      </c>
      <c r="D271" t="s">
        <v>1093</v>
      </c>
      <c r="E271" t="s">
        <v>1094</v>
      </c>
      <c r="F271" t="s">
        <v>1095</v>
      </c>
      <c r="I271" t="s">
        <v>1096</v>
      </c>
    </row>
    <row r="272" spans="1:9" ht="13.5">
      <c r="A272" s="841">
        <v>167587</v>
      </c>
      <c r="B272" t="s">
        <v>981</v>
      </c>
      <c r="C272" t="s">
        <v>982</v>
      </c>
      <c r="D272" t="s">
        <v>1097</v>
      </c>
      <c r="E272" t="s">
        <v>1098</v>
      </c>
      <c r="F272" t="s">
        <v>1099</v>
      </c>
      <c r="I272" t="s">
        <v>1100</v>
      </c>
    </row>
    <row r="273" spans="1:9" ht="13.5">
      <c r="A273" s="841">
        <v>167598</v>
      </c>
      <c r="B273" t="s">
        <v>981</v>
      </c>
      <c r="C273" t="s">
        <v>982</v>
      </c>
      <c r="D273" t="s">
        <v>1101</v>
      </c>
      <c r="E273" t="s">
        <v>1102</v>
      </c>
      <c r="F273" t="s">
        <v>1103</v>
      </c>
      <c r="I273" t="s">
        <v>1104</v>
      </c>
    </row>
    <row r="274" spans="1:9" ht="13.5">
      <c r="A274" s="841">
        <v>167600</v>
      </c>
      <c r="B274" t="s">
        <v>981</v>
      </c>
      <c r="C274" t="s">
        <v>982</v>
      </c>
      <c r="D274" t="s">
        <v>1105</v>
      </c>
      <c r="E274" t="s">
        <v>1106</v>
      </c>
      <c r="F274" t="s">
        <v>1107</v>
      </c>
      <c r="I274" t="s">
        <v>1108</v>
      </c>
    </row>
    <row r="275" spans="1:9" ht="13.5">
      <c r="A275" s="841">
        <v>167622</v>
      </c>
      <c r="B275" t="s">
        <v>981</v>
      </c>
      <c r="C275" t="s">
        <v>982</v>
      </c>
      <c r="D275" t="s">
        <v>1109</v>
      </c>
      <c r="E275" t="s">
        <v>1110</v>
      </c>
      <c r="F275" t="s">
        <v>1111</v>
      </c>
      <c r="I275" t="s">
        <v>1112</v>
      </c>
    </row>
    <row r="276" spans="1:9" ht="13.5">
      <c r="A276" s="841">
        <v>167633</v>
      </c>
      <c r="B276" t="s">
        <v>981</v>
      </c>
      <c r="C276" t="s">
        <v>982</v>
      </c>
      <c r="D276" t="s">
        <v>1113</v>
      </c>
      <c r="E276" t="s">
        <v>1114</v>
      </c>
      <c r="F276" t="s">
        <v>1115</v>
      </c>
      <c r="I276" t="s">
        <v>1116</v>
      </c>
    </row>
    <row r="277" spans="1:9" ht="13.5">
      <c r="A277" s="841">
        <v>167644</v>
      </c>
      <c r="B277" t="s">
        <v>981</v>
      </c>
      <c r="C277" t="s">
        <v>982</v>
      </c>
      <c r="D277" t="s">
        <v>1117</v>
      </c>
      <c r="E277" t="s">
        <v>1118</v>
      </c>
      <c r="F277" t="s">
        <v>1119</v>
      </c>
      <c r="I277" t="s">
        <v>1120</v>
      </c>
    </row>
    <row r="278" spans="1:9" ht="13.5">
      <c r="A278" s="841">
        <v>167655</v>
      </c>
      <c r="B278" t="s">
        <v>981</v>
      </c>
      <c r="C278" t="s">
        <v>982</v>
      </c>
      <c r="D278" t="s">
        <v>1121</v>
      </c>
      <c r="E278" t="s">
        <v>1122</v>
      </c>
      <c r="F278" t="s">
        <v>1123</v>
      </c>
      <c r="I278" t="s">
        <v>1124</v>
      </c>
    </row>
    <row r="279" spans="1:9" ht="13.5">
      <c r="A279" s="841">
        <v>167688</v>
      </c>
      <c r="B279" t="s">
        <v>981</v>
      </c>
      <c r="C279" t="s">
        <v>982</v>
      </c>
      <c r="D279" t="s">
        <v>1125</v>
      </c>
      <c r="E279" t="s">
        <v>1126</v>
      </c>
      <c r="F279" t="s">
        <v>1127</v>
      </c>
      <c r="I279" t="s">
        <v>1128</v>
      </c>
    </row>
    <row r="280" spans="1:9" ht="13.5">
      <c r="A280" s="841">
        <v>167699</v>
      </c>
      <c r="B280" t="s">
        <v>981</v>
      </c>
      <c r="C280" t="s">
        <v>982</v>
      </c>
      <c r="D280" t="s">
        <v>1129</v>
      </c>
      <c r="E280" t="s">
        <v>1130</v>
      </c>
      <c r="F280" t="s">
        <v>1131</v>
      </c>
      <c r="I280" t="s">
        <v>1132</v>
      </c>
    </row>
    <row r="281" spans="1:9" ht="13.5">
      <c r="A281" s="841">
        <v>167701</v>
      </c>
      <c r="B281" t="s">
        <v>981</v>
      </c>
      <c r="C281" t="s">
        <v>982</v>
      </c>
      <c r="D281" t="s">
        <v>1133</v>
      </c>
      <c r="E281" t="s">
        <v>1134</v>
      </c>
      <c r="F281" t="s">
        <v>1135</v>
      </c>
      <c r="I281" t="s">
        <v>1136</v>
      </c>
    </row>
    <row r="282" spans="1:9" ht="13.5">
      <c r="A282" s="841">
        <v>167712</v>
      </c>
      <c r="B282" t="s">
        <v>981</v>
      </c>
      <c r="C282" t="s">
        <v>982</v>
      </c>
      <c r="D282" t="s">
        <v>1137</v>
      </c>
      <c r="E282" t="s">
        <v>1138</v>
      </c>
      <c r="F282" t="s">
        <v>1139</v>
      </c>
      <c r="I282" t="s">
        <v>1140</v>
      </c>
    </row>
    <row r="283" spans="1:9" ht="13.5">
      <c r="A283" s="841">
        <v>167723</v>
      </c>
      <c r="B283" t="s">
        <v>981</v>
      </c>
      <c r="C283" t="s">
        <v>982</v>
      </c>
      <c r="D283" t="s">
        <v>1141</v>
      </c>
      <c r="E283" t="s">
        <v>1142</v>
      </c>
      <c r="F283" t="s">
        <v>1143</v>
      </c>
      <c r="I283" t="s">
        <v>1144</v>
      </c>
    </row>
    <row r="284" spans="1:9" ht="13.5">
      <c r="A284" s="841">
        <v>167734</v>
      </c>
      <c r="B284" t="s">
        <v>981</v>
      </c>
      <c r="C284" t="s">
        <v>982</v>
      </c>
      <c r="D284" t="s">
        <v>1145</v>
      </c>
      <c r="E284" t="s">
        <v>1146</v>
      </c>
      <c r="F284" t="s">
        <v>1147</v>
      </c>
      <c r="I284" t="s">
        <v>1148</v>
      </c>
    </row>
    <row r="285" spans="1:9" ht="13.5">
      <c r="A285" s="841">
        <v>167745</v>
      </c>
      <c r="B285" t="s">
        <v>981</v>
      </c>
      <c r="C285" t="s">
        <v>982</v>
      </c>
      <c r="D285" t="s">
        <v>1149</v>
      </c>
      <c r="E285" t="s">
        <v>1150</v>
      </c>
      <c r="F285" t="s">
        <v>1151</v>
      </c>
      <c r="I285" t="s">
        <v>1152</v>
      </c>
    </row>
    <row r="286" spans="1:9" ht="13.5">
      <c r="A286" s="841">
        <v>167767</v>
      </c>
      <c r="B286" t="s">
        <v>981</v>
      </c>
      <c r="C286" t="s">
        <v>982</v>
      </c>
      <c r="D286" t="s">
        <v>1153</v>
      </c>
      <c r="E286" t="s">
        <v>1154</v>
      </c>
      <c r="F286" t="s">
        <v>1155</v>
      </c>
      <c r="I286" t="s">
        <v>1156</v>
      </c>
    </row>
    <row r="287" spans="1:9" ht="13.5">
      <c r="A287" s="841">
        <v>167778</v>
      </c>
      <c r="B287" t="s">
        <v>981</v>
      </c>
      <c r="C287" t="s">
        <v>982</v>
      </c>
      <c r="D287" t="s">
        <v>1157</v>
      </c>
      <c r="E287" t="s">
        <v>1158</v>
      </c>
      <c r="F287" t="s">
        <v>1159</v>
      </c>
      <c r="I287" t="s">
        <v>1160</v>
      </c>
    </row>
    <row r="288" spans="1:9" ht="13.5">
      <c r="A288" s="841">
        <v>167789</v>
      </c>
      <c r="B288" t="s">
        <v>981</v>
      </c>
      <c r="C288" t="s">
        <v>982</v>
      </c>
      <c r="D288" t="s">
        <v>1161</v>
      </c>
      <c r="E288" t="s">
        <v>1162</v>
      </c>
      <c r="F288" t="s">
        <v>1163</v>
      </c>
      <c r="I288" t="s">
        <v>1164</v>
      </c>
    </row>
    <row r="289" spans="1:9" ht="13.5">
      <c r="A289" s="841">
        <v>167802</v>
      </c>
      <c r="B289" t="s">
        <v>981</v>
      </c>
      <c r="C289" t="s">
        <v>982</v>
      </c>
      <c r="D289" t="s">
        <v>1165</v>
      </c>
      <c r="E289" t="s">
        <v>1166</v>
      </c>
      <c r="F289" t="s">
        <v>1167</v>
      </c>
      <c r="I289" t="s">
        <v>1168</v>
      </c>
    </row>
    <row r="290" spans="1:9" ht="13.5">
      <c r="A290" s="841">
        <v>167813</v>
      </c>
      <c r="B290" t="s">
        <v>981</v>
      </c>
      <c r="C290" t="s">
        <v>982</v>
      </c>
      <c r="D290" t="s">
        <v>1169</v>
      </c>
      <c r="E290" t="s">
        <v>1170</v>
      </c>
      <c r="F290" t="s">
        <v>1171</v>
      </c>
      <c r="I290" t="s">
        <v>1172</v>
      </c>
    </row>
    <row r="291" spans="1:9" ht="13.5">
      <c r="A291" s="841">
        <v>167824</v>
      </c>
      <c r="B291" t="s">
        <v>981</v>
      </c>
      <c r="C291" t="s">
        <v>982</v>
      </c>
      <c r="D291" t="s">
        <v>1173</v>
      </c>
      <c r="E291" t="s">
        <v>1174</v>
      </c>
      <c r="F291" t="s">
        <v>1175</v>
      </c>
      <c r="I291" t="s">
        <v>1176</v>
      </c>
    </row>
    <row r="292" spans="1:9" ht="13.5">
      <c r="A292" s="841">
        <v>167835</v>
      </c>
      <c r="B292" t="s">
        <v>981</v>
      </c>
      <c r="C292" t="s">
        <v>982</v>
      </c>
      <c r="D292" t="s">
        <v>1177</v>
      </c>
      <c r="E292" t="s">
        <v>1178</v>
      </c>
      <c r="F292" t="s">
        <v>1179</v>
      </c>
      <c r="I292" t="s">
        <v>1180</v>
      </c>
    </row>
    <row r="293" spans="1:9" ht="13.5">
      <c r="A293" s="841">
        <v>167846</v>
      </c>
      <c r="B293" t="s">
        <v>981</v>
      </c>
      <c r="C293" t="s">
        <v>982</v>
      </c>
      <c r="D293" t="s">
        <v>1181</v>
      </c>
      <c r="E293" t="s">
        <v>1182</v>
      </c>
      <c r="F293" t="s">
        <v>1183</v>
      </c>
      <c r="I293" t="s">
        <v>1184</v>
      </c>
    </row>
    <row r="294" spans="1:9" ht="13.5">
      <c r="A294" s="841">
        <v>167857</v>
      </c>
      <c r="B294" t="s">
        <v>981</v>
      </c>
      <c r="C294" t="s">
        <v>982</v>
      </c>
      <c r="D294" t="s">
        <v>1185</v>
      </c>
      <c r="E294" t="s">
        <v>1186</v>
      </c>
      <c r="F294" t="s">
        <v>1187</v>
      </c>
      <c r="I294" t="s">
        <v>1188</v>
      </c>
    </row>
    <row r="295" spans="1:9" ht="13.5">
      <c r="A295" s="841">
        <v>167868</v>
      </c>
      <c r="B295" t="s">
        <v>981</v>
      </c>
      <c r="C295" t="s">
        <v>982</v>
      </c>
      <c r="D295" t="s">
        <v>1189</v>
      </c>
      <c r="E295" t="s">
        <v>1190</v>
      </c>
      <c r="F295" t="s">
        <v>1191</v>
      </c>
      <c r="I295" t="s">
        <v>1192</v>
      </c>
    </row>
    <row r="296" spans="1:9" ht="13.5">
      <c r="A296" s="841">
        <v>167879</v>
      </c>
      <c r="B296" t="s">
        <v>981</v>
      </c>
      <c r="C296" t="s">
        <v>982</v>
      </c>
      <c r="D296" t="s">
        <v>1193</v>
      </c>
      <c r="E296" t="s">
        <v>1194</v>
      </c>
      <c r="F296" t="s">
        <v>1195</v>
      </c>
      <c r="I296" t="s">
        <v>1196</v>
      </c>
    </row>
    <row r="297" spans="1:9" ht="13.5">
      <c r="A297" s="841">
        <v>167880</v>
      </c>
      <c r="B297" t="s">
        <v>981</v>
      </c>
      <c r="C297" t="s">
        <v>982</v>
      </c>
      <c r="D297" t="s">
        <v>1197</v>
      </c>
      <c r="E297" t="s">
        <v>1198</v>
      </c>
      <c r="F297" t="s">
        <v>7076</v>
      </c>
      <c r="I297" t="s">
        <v>1199</v>
      </c>
    </row>
    <row r="298" spans="1:9" ht="13.5">
      <c r="A298" s="841">
        <v>167891</v>
      </c>
      <c r="B298" t="s">
        <v>981</v>
      </c>
      <c r="C298" t="s">
        <v>982</v>
      </c>
      <c r="D298" t="s">
        <v>1200</v>
      </c>
      <c r="E298" t="s">
        <v>1201</v>
      </c>
      <c r="F298" t="s">
        <v>1202</v>
      </c>
      <c r="I298" t="s">
        <v>1203</v>
      </c>
    </row>
    <row r="299" spans="1:9" ht="13.5">
      <c r="A299" s="841">
        <v>167903</v>
      </c>
      <c r="B299" t="s">
        <v>981</v>
      </c>
      <c r="C299" t="s">
        <v>982</v>
      </c>
      <c r="D299" t="s">
        <v>1204</v>
      </c>
      <c r="E299" t="s">
        <v>1205</v>
      </c>
      <c r="F299" t="s">
        <v>1206</v>
      </c>
      <c r="I299" t="s">
        <v>1207</v>
      </c>
    </row>
    <row r="300" spans="1:9" ht="13.5">
      <c r="A300" s="841">
        <v>167914</v>
      </c>
      <c r="B300" t="s">
        <v>981</v>
      </c>
      <c r="C300" t="s">
        <v>982</v>
      </c>
      <c r="D300" t="s">
        <v>1208</v>
      </c>
      <c r="E300" t="s">
        <v>1209</v>
      </c>
      <c r="F300" t="s">
        <v>1210</v>
      </c>
      <c r="I300" t="s">
        <v>1211</v>
      </c>
    </row>
    <row r="301" spans="1:9" ht="13.5">
      <c r="A301" s="841">
        <v>167925</v>
      </c>
      <c r="B301" t="s">
        <v>981</v>
      </c>
      <c r="C301" t="s">
        <v>982</v>
      </c>
      <c r="D301" t="s">
        <v>1212</v>
      </c>
      <c r="E301" t="s">
        <v>1213</v>
      </c>
      <c r="F301" t="s">
        <v>1214</v>
      </c>
      <c r="I301" t="s">
        <v>1215</v>
      </c>
    </row>
    <row r="302" spans="1:9" ht="13.5">
      <c r="A302" s="841">
        <v>167936</v>
      </c>
      <c r="B302" t="s">
        <v>981</v>
      </c>
      <c r="C302" t="s">
        <v>982</v>
      </c>
      <c r="D302" t="s">
        <v>1216</v>
      </c>
      <c r="E302" t="s">
        <v>1217</v>
      </c>
      <c r="F302" t="s">
        <v>1218</v>
      </c>
      <c r="I302" t="s">
        <v>1219</v>
      </c>
    </row>
    <row r="303" spans="1:9" ht="13.5">
      <c r="A303" s="841">
        <v>167947</v>
      </c>
      <c r="B303" t="s">
        <v>981</v>
      </c>
      <c r="C303" t="s">
        <v>982</v>
      </c>
      <c r="D303" t="s">
        <v>1220</v>
      </c>
      <c r="E303" t="s">
        <v>1221</v>
      </c>
      <c r="F303" t="s">
        <v>1222</v>
      </c>
      <c r="I303" t="s">
        <v>1223</v>
      </c>
    </row>
    <row r="304" spans="1:9" ht="13.5">
      <c r="A304" s="841">
        <v>167958</v>
      </c>
      <c r="B304" t="s">
        <v>981</v>
      </c>
      <c r="C304" t="s">
        <v>982</v>
      </c>
      <c r="D304" t="s">
        <v>1224</v>
      </c>
      <c r="E304" t="s">
        <v>1225</v>
      </c>
      <c r="F304" t="s">
        <v>1226</v>
      </c>
      <c r="I304" t="s">
        <v>1227</v>
      </c>
    </row>
    <row r="305" spans="1:9" ht="13.5">
      <c r="A305" s="841">
        <v>167969</v>
      </c>
      <c r="B305" t="s">
        <v>981</v>
      </c>
      <c r="C305" t="s">
        <v>982</v>
      </c>
      <c r="D305" t="s">
        <v>1228</v>
      </c>
      <c r="E305" t="s">
        <v>1229</v>
      </c>
      <c r="F305" t="s">
        <v>1230</v>
      </c>
      <c r="I305" t="s">
        <v>1231</v>
      </c>
    </row>
    <row r="306" spans="1:9" ht="13.5">
      <c r="A306" s="841">
        <v>167970</v>
      </c>
      <c r="B306" t="s">
        <v>981</v>
      </c>
      <c r="C306" t="s">
        <v>982</v>
      </c>
      <c r="D306" t="s">
        <v>1232</v>
      </c>
      <c r="E306" t="s">
        <v>1233</v>
      </c>
      <c r="F306" t="s">
        <v>1234</v>
      </c>
      <c r="I306" t="s">
        <v>1235</v>
      </c>
    </row>
    <row r="307" spans="1:9" ht="13.5">
      <c r="A307" s="841">
        <v>167981</v>
      </c>
      <c r="B307" t="s">
        <v>981</v>
      </c>
      <c r="C307" t="s">
        <v>982</v>
      </c>
      <c r="D307" t="s">
        <v>1236</v>
      </c>
      <c r="E307" t="s">
        <v>1237</v>
      </c>
      <c r="F307" t="s">
        <v>1238</v>
      </c>
      <c r="I307" t="s">
        <v>1239</v>
      </c>
    </row>
    <row r="308" spans="1:9" ht="13.5">
      <c r="A308" s="841">
        <v>167992</v>
      </c>
      <c r="B308" t="s">
        <v>981</v>
      </c>
      <c r="C308" t="s">
        <v>982</v>
      </c>
      <c r="D308" t="s">
        <v>1240</v>
      </c>
      <c r="E308" t="s">
        <v>1241</v>
      </c>
      <c r="F308" t="s">
        <v>1242</v>
      </c>
      <c r="I308" t="s">
        <v>1243</v>
      </c>
    </row>
    <row r="309" spans="1:9" ht="13.5">
      <c r="A309" s="841">
        <v>168005</v>
      </c>
      <c r="B309" t="s">
        <v>981</v>
      </c>
      <c r="C309" t="s">
        <v>982</v>
      </c>
      <c r="D309" t="s">
        <v>1244</v>
      </c>
      <c r="E309" t="s">
        <v>1245</v>
      </c>
      <c r="F309" t="s">
        <v>1246</v>
      </c>
      <c r="I309" t="s">
        <v>1247</v>
      </c>
    </row>
    <row r="310" spans="1:9" ht="13.5">
      <c r="A310" s="841">
        <v>168016</v>
      </c>
      <c r="B310" t="s">
        <v>981</v>
      </c>
      <c r="C310" t="s">
        <v>982</v>
      </c>
      <c r="D310" t="s">
        <v>1248</v>
      </c>
      <c r="E310" t="s">
        <v>1249</v>
      </c>
      <c r="F310" t="s">
        <v>1250</v>
      </c>
      <c r="I310" t="s">
        <v>1251</v>
      </c>
    </row>
    <row r="311" spans="1:9" ht="13.5">
      <c r="A311" s="841">
        <v>168027</v>
      </c>
      <c r="B311" t="s">
        <v>981</v>
      </c>
      <c r="C311" t="s">
        <v>982</v>
      </c>
      <c r="D311" t="s">
        <v>1252</v>
      </c>
      <c r="E311" t="s">
        <v>1253</v>
      </c>
      <c r="F311" t="s">
        <v>1254</v>
      </c>
      <c r="I311" t="s">
        <v>1255</v>
      </c>
    </row>
    <row r="312" spans="1:9" ht="13.5">
      <c r="A312" s="841">
        <v>168038</v>
      </c>
      <c r="B312" t="s">
        <v>981</v>
      </c>
      <c r="C312" t="s">
        <v>982</v>
      </c>
      <c r="D312" t="s">
        <v>1256</v>
      </c>
      <c r="E312" t="s">
        <v>1257</v>
      </c>
      <c r="F312" t="s">
        <v>7077</v>
      </c>
      <c r="I312" t="s">
        <v>1258</v>
      </c>
    </row>
    <row r="313" spans="1:9" ht="13.5">
      <c r="A313" s="841">
        <v>168049</v>
      </c>
      <c r="B313" t="s">
        <v>981</v>
      </c>
      <c r="C313" t="s">
        <v>982</v>
      </c>
      <c r="D313" t="s">
        <v>1259</v>
      </c>
      <c r="E313" t="s">
        <v>1260</v>
      </c>
      <c r="F313" t="s">
        <v>7078</v>
      </c>
      <c r="I313" t="s">
        <v>1261</v>
      </c>
    </row>
    <row r="314" spans="1:9" ht="13.5">
      <c r="A314" s="841">
        <v>168050</v>
      </c>
      <c r="B314" t="s">
        <v>981</v>
      </c>
      <c r="C314" t="s">
        <v>982</v>
      </c>
      <c r="D314" t="s">
        <v>1262</v>
      </c>
      <c r="E314" t="s">
        <v>1263</v>
      </c>
      <c r="F314" t="s">
        <v>1264</v>
      </c>
      <c r="I314" t="s">
        <v>1265</v>
      </c>
    </row>
    <row r="315" spans="1:9" ht="13.5">
      <c r="A315" s="841">
        <v>168061</v>
      </c>
      <c r="B315" t="s">
        <v>981</v>
      </c>
      <c r="C315" t="s">
        <v>982</v>
      </c>
      <c r="D315" t="s">
        <v>1266</v>
      </c>
      <c r="E315" t="s">
        <v>1267</v>
      </c>
      <c r="F315" t="s">
        <v>1268</v>
      </c>
      <c r="I315" t="s">
        <v>1269</v>
      </c>
    </row>
    <row r="316" spans="1:9" ht="13.5">
      <c r="A316" s="841">
        <v>168072</v>
      </c>
      <c r="B316" t="s">
        <v>981</v>
      </c>
      <c r="C316" t="s">
        <v>982</v>
      </c>
      <c r="D316" t="s">
        <v>1270</v>
      </c>
      <c r="E316" t="s">
        <v>1271</v>
      </c>
      <c r="F316" t="s">
        <v>1272</v>
      </c>
      <c r="I316" t="s">
        <v>1273</v>
      </c>
    </row>
    <row r="317" spans="1:9" ht="13.5">
      <c r="A317" s="841">
        <v>168083</v>
      </c>
      <c r="B317" t="s">
        <v>981</v>
      </c>
      <c r="C317" t="s">
        <v>982</v>
      </c>
      <c r="D317" t="s">
        <v>1274</v>
      </c>
      <c r="E317" t="s">
        <v>1275</v>
      </c>
      <c r="F317" t="s">
        <v>1276</v>
      </c>
      <c r="I317" t="s">
        <v>1277</v>
      </c>
    </row>
    <row r="318" spans="1:9" ht="13.5">
      <c r="A318" s="841">
        <v>168094</v>
      </c>
      <c r="B318" t="s">
        <v>981</v>
      </c>
      <c r="C318" t="s">
        <v>982</v>
      </c>
      <c r="D318" t="s">
        <v>1278</v>
      </c>
      <c r="E318" t="s">
        <v>1279</v>
      </c>
      <c r="F318" t="s">
        <v>7079</v>
      </c>
      <c r="I318" t="s">
        <v>1280</v>
      </c>
    </row>
    <row r="319" spans="1:9" ht="13.5">
      <c r="A319" s="841">
        <v>168106</v>
      </c>
      <c r="B319" t="s">
        <v>981</v>
      </c>
      <c r="C319" t="s">
        <v>982</v>
      </c>
      <c r="D319" t="s">
        <v>1281</v>
      </c>
      <c r="E319" t="s">
        <v>1282</v>
      </c>
      <c r="F319" t="s">
        <v>1283</v>
      </c>
      <c r="I319" t="s">
        <v>1284</v>
      </c>
    </row>
    <row r="320" spans="1:9" ht="13.5">
      <c r="A320" s="841">
        <v>168117</v>
      </c>
      <c r="B320" t="s">
        <v>981</v>
      </c>
      <c r="C320" t="s">
        <v>982</v>
      </c>
      <c r="D320" t="s">
        <v>1285</v>
      </c>
      <c r="E320" t="s">
        <v>1286</v>
      </c>
      <c r="F320" t="s">
        <v>1287</v>
      </c>
      <c r="I320" t="s">
        <v>1288</v>
      </c>
    </row>
    <row r="321" spans="1:9" ht="13.5">
      <c r="A321" s="841">
        <v>168128</v>
      </c>
      <c r="B321" t="s">
        <v>981</v>
      </c>
      <c r="C321" t="s">
        <v>982</v>
      </c>
      <c r="D321" t="s">
        <v>1289</v>
      </c>
      <c r="E321" t="s">
        <v>1290</v>
      </c>
      <c r="F321" t="s">
        <v>1291</v>
      </c>
      <c r="I321" t="s">
        <v>1292</v>
      </c>
    </row>
    <row r="322" spans="1:9" ht="13.5">
      <c r="A322" s="841">
        <v>168139</v>
      </c>
      <c r="B322" t="s">
        <v>981</v>
      </c>
      <c r="C322" t="s">
        <v>982</v>
      </c>
      <c r="D322" t="s">
        <v>1293</v>
      </c>
      <c r="E322" t="s">
        <v>1294</v>
      </c>
      <c r="F322" t="s">
        <v>1295</v>
      </c>
      <c r="I322" t="s">
        <v>1296</v>
      </c>
    </row>
    <row r="323" spans="1:9" ht="13.5">
      <c r="A323" s="841">
        <v>168140</v>
      </c>
      <c r="B323" t="s">
        <v>981</v>
      </c>
      <c r="C323" t="s">
        <v>982</v>
      </c>
      <c r="D323" t="s">
        <v>1297</v>
      </c>
      <c r="E323" t="s">
        <v>1298</v>
      </c>
      <c r="F323" t="s">
        <v>1299</v>
      </c>
      <c r="I323" t="s">
        <v>1300</v>
      </c>
    </row>
    <row r="324" spans="1:9" ht="13.5">
      <c r="A324" s="841">
        <v>168151</v>
      </c>
      <c r="B324" t="s">
        <v>981</v>
      </c>
      <c r="C324" t="s">
        <v>982</v>
      </c>
      <c r="D324" t="s">
        <v>1301</v>
      </c>
      <c r="E324" t="s">
        <v>1302</v>
      </c>
      <c r="F324" t="s">
        <v>1303</v>
      </c>
      <c r="I324" t="s">
        <v>1304</v>
      </c>
    </row>
    <row r="325" spans="1:9" ht="13.5">
      <c r="A325" s="841">
        <v>168162</v>
      </c>
      <c r="B325" t="s">
        <v>981</v>
      </c>
      <c r="C325" t="s">
        <v>982</v>
      </c>
      <c r="D325" t="s">
        <v>1305</v>
      </c>
      <c r="E325" t="s">
        <v>1306</v>
      </c>
      <c r="F325" t="s">
        <v>1307</v>
      </c>
      <c r="I325" t="s">
        <v>1308</v>
      </c>
    </row>
    <row r="326" spans="1:9" ht="13.5">
      <c r="A326" s="841">
        <v>168173</v>
      </c>
      <c r="B326" t="s">
        <v>981</v>
      </c>
      <c r="C326" t="s">
        <v>982</v>
      </c>
      <c r="D326" t="s">
        <v>1309</v>
      </c>
      <c r="E326" t="s">
        <v>1310</v>
      </c>
      <c r="F326" t="s">
        <v>1311</v>
      </c>
      <c r="I326" t="s">
        <v>1312</v>
      </c>
    </row>
    <row r="327" spans="1:9" ht="13.5">
      <c r="A327" s="841">
        <v>168184</v>
      </c>
      <c r="B327" t="s">
        <v>981</v>
      </c>
      <c r="C327" t="s">
        <v>982</v>
      </c>
      <c r="D327" t="s">
        <v>1313</v>
      </c>
      <c r="E327" t="s">
        <v>1314</v>
      </c>
      <c r="F327" t="s">
        <v>1315</v>
      </c>
      <c r="I327" t="s">
        <v>1316</v>
      </c>
    </row>
    <row r="328" spans="1:9" ht="13.5">
      <c r="A328" s="841">
        <v>168195</v>
      </c>
      <c r="B328" t="s">
        <v>981</v>
      </c>
      <c r="C328" t="s">
        <v>982</v>
      </c>
      <c r="D328" t="s">
        <v>1317</v>
      </c>
      <c r="E328" t="s">
        <v>1318</v>
      </c>
      <c r="F328" t="s">
        <v>1319</v>
      </c>
      <c r="I328" t="s">
        <v>1320</v>
      </c>
    </row>
    <row r="329" spans="1:9" ht="13.5">
      <c r="A329" s="841">
        <v>168229</v>
      </c>
      <c r="B329" t="s">
        <v>981</v>
      </c>
      <c r="C329" t="s">
        <v>982</v>
      </c>
      <c r="D329" t="s">
        <v>1321</v>
      </c>
      <c r="E329" t="s">
        <v>1322</v>
      </c>
      <c r="F329" t="s">
        <v>1323</v>
      </c>
      <c r="I329" t="s">
        <v>1324</v>
      </c>
    </row>
    <row r="330" spans="1:9" ht="13.5">
      <c r="A330" s="841">
        <v>168241</v>
      </c>
      <c r="B330" t="s">
        <v>981</v>
      </c>
      <c r="C330" t="s">
        <v>982</v>
      </c>
      <c r="D330" t="s">
        <v>1325</v>
      </c>
      <c r="E330" t="s">
        <v>1326</v>
      </c>
      <c r="F330" t="s">
        <v>1327</v>
      </c>
      <c r="I330" t="s">
        <v>1328</v>
      </c>
    </row>
    <row r="331" spans="1:9" ht="13.5">
      <c r="A331" s="841">
        <v>168252</v>
      </c>
      <c r="B331" t="s">
        <v>981</v>
      </c>
      <c r="C331" t="s">
        <v>982</v>
      </c>
      <c r="D331" t="s">
        <v>1329</v>
      </c>
      <c r="E331" t="s">
        <v>1330</v>
      </c>
      <c r="F331" t="s">
        <v>1331</v>
      </c>
      <c r="I331" t="s">
        <v>1332</v>
      </c>
    </row>
    <row r="332" spans="1:9" ht="13.5">
      <c r="A332" s="841">
        <v>168263</v>
      </c>
      <c r="B332" t="s">
        <v>981</v>
      </c>
      <c r="C332" t="s">
        <v>982</v>
      </c>
      <c r="D332" t="s">
        <v>1333</v>
      </c>
      <c r="E332" t="s">
        <v>1334</v>
      </c>
      <c r="F332" t="s">
        <v>1335</v>
      </c>
      <c r="I332" t="s">
        <v>1336</v>
      </c>
    </row>
    <row r="333" spans="1:9" ht="13.5">
      <c r="A333" s="841">
        <v>168274</v>
      </c>
      <c r="B333" t="s">
        <v>981</v>
      </c>
      <c r="C333" t="s">
        <v>982</v>
      </c>
      <c r="D333" t="s">
        <v>1337</v>
      </c>
      <c r="E333" t="s">
        <v>1338</v>
      </c>
      <c r="F333" t="s">
        <v>1339</v>
      </c>
      <c r="I333" t="s">
        <v>1340</v>
      </c>
    </row>
    <row r="334" spans="1:9" ht="13.5">
      <c r="A334" s="841">
        <v>168285</v>
      </c>
      <c r="B334" t="s">
        <v>981</v>
      </c>
      <c r="C334" t="s">
        <v>982</v>
      </c>
      <c r="D334" t="s">
        <v>1341</v>
      </c>
      <c r="E334" t="s">
        <v>1342</v>
      </c>
      <c r="F334" t="s">
        <v>1343</v>
      </c>
      <c r="I334" t="s">
        <v>1344</v>
      </c>
    </row>
    <row r="335" spans="1:9" ht="13.5">
      <c r="A335" s="841">
        <v>168308</v>
      </c>
      <c r="B335" t="s">
        <v>981</v>
      </c>
      <c r="C335" t="s">
        <v>982</v>
      </c>
      <c r="D335" t="s">
        <v>1345</v>
      </c>
      <c r="E335" t="s">
        <v>1346</v>
      </c>
      <c r="F335" t="s">
        <v>1347</v>
      </c>
      <c r="I335" t="s">
        <v>1348</v>
      </c>
    </row>
    <row r="336" spans="1:9" ht="13.5">
      <c r="A336" s="841">
        <v>168320</v>
      </c>
      <c r="B336" t="s">
        <v>981</v>
      </c>
      <c r="C336" t="s">
        <v>982</v>
      </c>
      <c r="D336" t="s">
        <v>1349</v>
      </c>
      <c r="E336" t="s">
        <v>1350</v>
      </c>
      <c r="F336" t="s">
        <v>1351</v>
      </c>
      <c r="I336" t="s">
        <v>1352</v>
      </c>
    </row>
    <row r="337" spans="1:9" ht="13.5">
      <c r="A337" s="841">
        <v>168364</v>
      </c>
      <c r="B337" t="s">
        <v>981</v>
      </c>
      <c r="C337" t="s">
        <v>982</v>
      </c>
      <c r="D337" t="s">
        <v>1353</v>
      </c>
      <c r="E337" t="s">
        <v>1354</v>
      </c>
      <c r="F337" t="s">
        <v>1355</v>
      </c>
      <c r="I337" t="s">
        <v>1356</v>
      </c>
    </row>
    <row r="338" spans="1:9" ht="13.5">
      <c r="A338" s="841">
        <v>168375</v>
      </c>
      <c r="B338" t="s">
        <v>981</v>
      </c>
      <c r="C338" t="s">
        <v>982</v>
      </c>
      <c r="D338" t="s">
        <v>1357</v>
      </c>
      <c r="E338" t="s">
        <v>1358</v>
      </c>
      <c r="F338" t="s">
        <v>1359</v>
      </c>
      <c r="I338" t="s">
        <v>1360</v>
      </c>
    </row>
    <row r="339" spans="1:9" ht="13.5">
      <c r="A339" s="841">
        <v>168386</v>
      </c>
      <c r="B339" t="s">
        <v>981</v>
      </c>
      <c r="C339" t="s">
        <v>982</v>
      </c>
      <c r="D339" t="s">
        <v>1361</v>
      </c>
      <c r="E339" t="s">
        <v>1362</v>
      </c>
      <c r="F339" t="s">
        <v>1363</v>
      </c>
      <c r="I339" t="s">
        <v>1364</v>
      </c>
    </row>
    <row r="340" spans="1:9" ht="13.5">
      <c r="A340" s="841">
        <v>168397</v>
      </c>
      <c r="B340" t="s">
        <v>981</v>
      </c>
      <c r="C340" t="s">
        <v>982</v>
      </c>
      <c r="D340" t="s">
        <v>1365</v>
      </c>
      <c r="E340" t="s">
        <v>1366</v>
      </c>
      <c r="F340" t="s">
        <v>1367</v>
      </c>
      <c r="I340" t="s">
        <v>1368</v>
      </c>
    </row>
    <row r="341" spans="1:9" ht="13.5">
      <c r="A341" s="841">
        <v>168421</v>
      </c>
      <c r="B341" t="s">
        <v>981</v>
      </c>
      <c r="C341" t="s">
        <v>982</v>
      </c>
      <c r="D341" t="s">
        <v>1369</v>
      </c>
      <c r="E341" t="s">
        <v>1370</v>
      </c>
      <c r="F341" t="s">
        <v>1371</v>
      </c>
      <c r="I341" t="s">
        <v>1372</v>
      </c>
    </row>
    <row r="342" spans="1:9" ht="13.5">
      <c r="A342" s="841">
        <v>168432</v>
      </c>
      <c r="B342" t="s">
        <v>981</v>
      </c>
      <c r="C342" t="s">
        <v>982</v>
      </c>
      <c r="D342" t="s">
        <v>1373</v>
      </c>
      <c r="E342" t="s">
        <v>1374</v>
      </c>
      <c r="F342" t="s">
        <v>1375</v>
      </c>
      <c r="I342" t="s">
        <v>1376</v>
      </c>
    </row>
    <row r="343" spans="1:9" ht="13.5">
      <c r="A343" s="841">
        <v>168443</v>
      </c>
      <c r="B343" t="s">
        <v>981</v>
      </c>
      <c r="C343" t="s">
        <v>982</v>
      </c>
      <c r="D343" t="s">
        <v>1377</v>
      </c>
      <c r="E343" t="s">
        <v>1378</v>
      </c>
      <c r="F343" t="s">
        <v>1379</v>
      </c>
      <c r="I343" t="s">
        <v>1380</v>
      </c>
    </row>
    <row r="344" spans="1:9" ht="13.5">
      <c r="A344" s="841">
        <v>168454</v>
      </c>
      <c r="B344" t="s">
        <v>981</v>
      </c>
      <c r="C344" t="s">
        <v>982</v>
      </c>
      <c r="D344" t="s">
        <v>1381</v>
      </c>
      <c r="E344" t="s">
        <v>1382</v>
      </c>
      <c r="F344" t="s">
        <v>1383</v>
      </c>
      <c r="I344" t="s">
        <v>1384</v>
      </c>
    </row>
    <row r="345" spans="1:9" ht="13.5">
      <c r="A345" s="841">
        <v>168465</v>
      </c>
      <c r="B345" t="s">
        <v>981</v>
      </c>
      <c r="C345" t="s">
        <v>982</v>
      </c>
      <c r="D345" t="s">
        <v>1385</v>
      </c>
      <c r="E345" t="s">
        <v>1386</v>
      </c>
      <c r="F345" t="s">
        <v>1387</v>
      </c>
      <c r="I345" t="s">
        <v>1388</v>
      </c>
    </row>
    <row r="346" spans="1:9" ht="13.5">
      <c r="A346" s="841">
        <v>168476</v>
      </c>
      <c r="B346" t="s">
        <v>981</v>
      </c>
      <c r="C346" t="s">
        <v>982</v>
      </c>
      <c r="D346" t="s">
        <v>1389</v>
      </c>
      <c r="E346" t="s">
        <v>1390</v>
      </c>
      <c r="F346" t="s">
        <v>1391</v>
      </c>
      <c r="I346" t="s">
        <v>1392</v>
      </c>
    </row>
    <row r="347" spans="1:9" ht="13.5">
      <c r="A347" s="841">
        <v>168487</v>
      </c>
      <c r="B347" t="s">
        <v>981</v>
      </c>
      <c r="C347" t="s">
        <v>982</v>
      </c>
      <c r="D347" t="s">
        <v>1393</v>
      </c>
      <c r="E347" t="s">
        <v>1394</v>
      </c>
      <c r="F347" t="s">
        <v>1395</v>
      </c>
      <c r="I347" t="s">
        <v>1396</v>
      </c>
    </row>
    <row r="348" spans="1:9" ht="13.5">
      <c r="A348" s="841">
        <v>168498</v>
      </c>
      <c r="B348" t="s">
        <v>981</v>
      </c>
      <c r="C348" t="s">
        <v>982</v>
      </c>
      <c r="D348" t="s">
        <v>1397</v>
      </c>
      <c r="E348" t="s">
        <v>1398</v>
      </c>
      <c r="F348" t="s">
        <v>1399</v>
      </c>
      <c r="I348" t="s">
        <v>1400</v>
      </c>
    </row>
    <row r="349" spans="1:9" ht="13.5">
      <c r="A349" s="841">
        <v>168500</v>
      </c>
      <c r="B349" t="s">
        <v>981</v>
      </c>
      <c r="C349" t="s">
        <v>982</v>
      </c>
      <c r="D349" t="s">
        <v>1401</v>
      </c>
      <c r="E349" t="s">
        <v>1402</v>
      </c>
      <c r="F349" t="s">
        <v>1403</v>
      </c>
      <c r="I349" t="s">
        <v>1404</v>
      </c>
    </row>
    <row r="350" spans="1:9" ht="13.5">
      <c r="A350" s="841">
        <v>168511</v>
      </c>
      <c r="B350" t="s">
        <v>981</v>
      </c>
      <c r="C350" t="s">
        <v>982</v>
      </c>
      <c r="D350" t="s">
        <v>1405</v>
      </c>
      <c r="E350" t="s">
        <v>1406</v>
      </c>
      <c r="F350" t="s">
        <v>1407</v>
      </c>
      <c r="I350" t="s">
        <v>1408</v>
      </c>
    </row>
    <row r="351" spans="1:9" ht="13.5">
      <c r="A351" s="841">
        <v>168522</v>
      </c>
      <c r="B351" t="s">
        <v>981</v>
      </c>
      <c r="C351" t="s">
        <v>982</v>
      </c>
      <c r="D351" t="s">
        <v>1409</v>
      </c>
      <c r="E351" t="s">
        <v>1410</v>
      </c>
      <c r="F351" t="s">
        <v>1411</v>
      </c>
      <c r="I351" t="s">
        <v>1412</v>
      </c>
    </row>
    <row r="352" spans="1:9" ht="13.5">
      <c r="A352" s="841">
        <v>168533</v>
      </c>
      <c r="B352" t="s">
        <v>981</v>
      </c>
      <c r="C352" t="s">
        <v>982</v>
      </c>
      <c r="D352" t="s">
        <v>1413</v>
      </c>
      <c r="E352" t="s">
        <v>1414</v>
      </c>
      <c r="F352" t="s">
        <v>1415</v>
      </c>
      <c r="I352" t="s">
        <v>1416</v>
      </c>
    </row>
    <row r="353" spans="1:9" ht="13.5">
      <c r="A353" s="841">
        <v>168544</v>
      </c>
      <c r="B353" t="s">
        <v>981</v>
      </c>
      <c r="C353" t="s">
        <v>982</v>
      </c>
      <c r="D353" t="s">
        <v>1417</v>
      </c>
      <c r="E353" t="s">
        <v>1418</v>
      </c>
      <c r="F353" t="s">
        <v>1419</v>
      </c>
      <c r="I353" t="s">
        <v>1420</v>
      </c>
    </row>
    <row r="354" spans="1:9" ht="13.5">
      <c r="A354" s="841">
        <v>168555</v>
      </c>
      <c r="B354" t="s">
        <v>981</v>
      </c>
      <c r="C354" t="s">
        <v>982</v>
      </c>
      <c r="D354" t="s">
        <v>1421</v>
      </c>
      <c r="E354" t="s">
        <v>1422</v>
      </c>
      <c r="F354" t="s">
        <v>1423</v>
      </c>
      <c r="I354" t="s">
        <v>1424</v>
      </c>
    </row>
    <row r="355" spans="1:9" ht="13.5">
      <c r="A355" s="841">
        <v>168566</v>
      </c>
      <c r="B355" t="s">
        <v>981</v>
      </c>
      <c r="C355" t="s">
        <v>982</v>
      </c>
      <c r="D355" t="s">
        <v>1425</v>
      </c>
      <c r="E355" t="s">
        <v>1426</v>
      </c>
      <c r="F355" t="s">
        <v>1427</v>
      </c>
      <c r="I355" t="s">
        <v>1428</v>
      </c>
    </row>
    <row r="356" spans="1:9" ht="13.5">
      <c r="A356" s="841">
        <v>168588</v>
      </c>
      <c r="B356" t="s">
        <v>981</v>
      </c>
      <c r="C356" t="s">
        <v>982</v>
      </c>
      <c r="D356" t="s">
        <v>1429</v>
      </c>
      <c r="E356" t="s">
        <v>1430</v>
      </c>
      <c r="F356" t="s">
        <v>1431</v>
      </c>
      <c r="I356" t="s">
        <v>1432</v>
      </c>
    </row>
    <row r="357" spans="1:9" ht="13.5">
      <c r="A357" s="841">
        <v>168599</v>
      </c>
      <c r="B357" t="s">
        <v>981</v>
      </c>
      <c r="C357" t="s">
        <v>982</v>
      </c>
      <c r="D357" t="s">
        <v>1433</v>
      </c>
      <c r="E357" t="s">
        <v>1434</v>
      </c>
      <c r="F357" t="s">
        <v>1435</v>
      </c>
      <c r="I357" t="s">
        <v>1436</v>
      </c>
    </row>
    <row r="358" spans="1:9" ht="13.5">
      <c r="A358" s="841">
        <v>168601</v>
      </c>
      <c r="B358" t="s">
        <v>981</v>
      </c>
      <c r="C358" t="s">
        <v>982</v>
      </c>
      <c r="D358" t="s">
        <v>1437</v>
      </c>
      <c r="E358" t="s">
        <v>1438</v>
      </c>
      <c r="F358" t="s">
        <v>1439</v>
      </c>
      <c r="I358" t="s">
        <v>1440</v>
      </c>
    </row>
    <row r="359" spans="1:9" ht="13.5">
      <c r="A359" s="841">
        <v>168612</v>
      </c>
      <c r="B359" t="s">
        <v>981</v>
      </c>
      <c r="C359" t="s">
        <v>982</v>
      </c>
      <c r="D359" t="s">
        <v>7080</v>
      </c>
      <c r="E359" t="s">
        <v>7081</v>
      </c>
      <c r="F359" t="s">
        <v>7082</v>
      </c>
      <c r="I359" t="s">
        <v>1441</v>
      </c>
    </row>
    <row r="360" spans="1:9" ht="13.5">
      <c r="A360" s="841">
        <v>168634</v>
      </c>
      <c r="B360" t="s">
        <v>981</v>
      </c>
      <c r="C360" t="s">
        <v>982</v>
      </c>
      <c r="D360" t="s">
        <v>1442</v>
      </c>
      <c r="E360" t="s">
        <v>1443</v>
      </c>
      <c r="F360" t="s">
        <v>1444</v>
      </c>
      <c r="I360" t="s">
        <v>1445</v>
      </c>
    </row>
    <row r="361" spans="1:9" ht="13.5">
      <c r="A361" s="841">
        <v>168645</v>
      </c>
      <c r="B361" t="s">
        <v>981</v>
      </c>
      <c r="C361" t="s">
        <v>982</v>
      </c>
      <c r="D361" t="s">
        <v>1446</v>
      </c>
      <c r="E361" t="s">
        <v>1447</v>
      </c>
      <c r="F361" t="s">
        <v>1448</v>
      </c>
      <c r="I361" t="s">
        <v>1449</v>
      </c>
    </row>
    <row r="362" spans="1:9" ht="13.5">
      <c r="A362" s="841">
        <v>168656</v>
      </c>
      <c r="B362" t="s">
        <v>981</v>
      </c>
      <c r="C362" t="s">
        <v>982</v>
      </c>
      <c r="D362" t="s">
        <v>1450</v>
      </c>
      <c r="E362" t="s">
        <v>1451</v>
      </c>
      <c r="F362" t="s">
        <v>7083</v>
      </c>
      <c r="I362" t="s">
        <v>1452</v>
      </c>
    </row>
    <row r="363" spans="1:9" ht="13.5">
      <c r="A363" s="841">
        <v>168689</v>
      </c>
      <c r="B363" t="s">
        <v>981</v>
      </c>
      <c r="C363" t="s">
        <v>982</v>
      </c>
      <c r="D363" t="s">
        <v>1453</v>
      </c>
      <c r="E363" t="s">
        <v>1454</v>
      </c>
      <c r="F363" t="s">
        <v>1455</v>
      </c>
      <c r="I363" t="s">
        <v>1456</v>
      </c>
    </row>
    <row r="364" spans="1:9" ht="13.5">
      <c r="A364" s="841">
        <v>168690</v>
      </c>
      <c r="B364" t="s">
        <v>981</v>
      </c>
      <c r="C364" t="s">
        <v>982</v>
      </c>
      <c r="D364" t="s">
        <v>1457</v>
      </c>
      <c r="E364" t="s">
        <v>1458</v>
      </c>
      <c r="F364" t="s">
        <v>1459</v>
      </c>
      <c r="I364" t="s">
        <v>1460</v>
      </c>
    </row>
    <row r="365" spans="1:9" ht="13.5">
      <c r="A365" s="841">
        <v>168702</v>
      </c>
      <c r="B365" t="s">
        <v>981</v>
      </c>
      <c r="C365" t="s">
        <v>982</v>
      </c>
      <c r="D365" t="s">
        <v>1461</v>
      </c>
      <c r="E365" t="s">
        <v>1462</v>
      </c>
      <c r="F365" t="s">
        <v>1463</v>
      </c>
      <c r="I365" t="s">
        <v>1464</v>
      </c>
    </row>
    <row r="366" spans="1:9" ht="13.5">
      <c r="A366" s="841">
        <v>168713</v>
      </c>
      <c r="B366" t="s">
        <v>981</v>
      </c>
      <c r="C366" t="s">
        <v>982</v>
      </c>
      <c r="D366" t="s">
        <v>1465</v>
      </c>
      <c r="E366" t="s">
        <v>1466</v>
      </c>
      <c r="F366" t="s">
        <v>1467</v>
      </c>
      <c r="I366" t="s">
        <v>1468</v>
      </c>
    </row>
    <row r="367" spans="1:9" ht="13.5">
      <c r="A367" s="841">
        <v>168724</v>
      </c>
      <c r="B367" t="s">
        <v>981</v>
      </c>
      <c r="C367" t="s">
        <v>982</v>
      </c>
      <c r="D367" t="s">
        <v>1469</v>
      </c>
      <c r="E367" t="s">
        <v>1470</v>
      </c>
      <c r="F367" t="s">
        <v>1471</v>
      </c>
      <c r="I367" t="s">
        <v>1472</v>
      </c>
    </row>
    <row r="368" spans="1:9" ht="13.5">
      <c r="A368" s="841">
        <v>168735</v>
      </c>
      <c r="B368" t="s">
        <v>981</v>
      </c>
      <c r="C368" t="s">
        <v>982</v>
      </c>
      <c r="D368" t="s">
        <v>1473</v>
      </c>
      <c r="E368" t="s">
        <v>1473</v>
      </c>
      <c r="F368" t="s">
        <v>1474</v>
      </c>
      <c r="I368" t="s">
        <v>1475</v>
      </c>
    </row>
    <row r="369" spans="1:9" ht="13.5">
      <c r="A369" s="841">
        <v>168746</v>
      </c>
      <c r="B369" t="s">
        <v>981</v>
      </c>
      <c r="C369" t="s">
        <v>982</v>
      </c>
      <c r="D369" t="s">
        <v>1476</v>
      </c>
      <c r="E369" t="s">
        <v>1477</v>
      </c>
      <c r="F369" t="s">
        <v>1478</v>
      </c>
      <c r="I369" t="s">
        <v>1479</v>
      </c>
    </row>
    <row r="370" spans="1:9" ht="13.5">
      <c r="A370" s="841">
        <v>168757</v>
      </c>
      <c r="B370" t="s">
        <v>981</v>
      </c>
      <c r="C370" t="s">
        <v>982</v>
      </c>
      <c r="D370" t="s">
        <v>1480</v>
      </c>
      <c r="E370" t="s">
        <v>1481</v>
      </c>
      <c r="F370" t="s">
        <v>1482</v>
      </c>
      <c r="I370" t="s">
        <v>1483</v>
      </c>
    </row>
    <row r="371" spans="1:9" ht="13.5">
      <c r="A371" s="841">
        <v>168779</v>
      </c>
      <c r="B371" t="s">
        <v>981</v>
      </c>
      <c r="C371" t="s">
        <v>982</v>
      </c>
      <c r="D371" t="s">
        <v>1484</v>
      </c>
      <c r="E371" t="s">
        <v>1485</v>
      </c>
      <c r="F371" t="s">
        <v>1486</v>
      </c>
      <c r="I371" t="s">
        <v>1487</v>
      </c>
    </row>
    <row r="372" spans="1:9" ht="13.5">
      <c r="A372" s="841">
        <v>168780</v>
      </c>
      <c r="B372" t="s">
        <v>981</v>
      </c>
      <c r="C372" t="s">
        <v>982</v>
      </c>
      <c r="D372" t="s">
        <v>1488</v>
      </c>
      <c r="E372" t="s">
        <v>1489</v>
      </c>
      <c r="F372" t="s">
        <v>1490</v>
      </c>
      <c r="I372" t="s">
        <v>1491</v>
      </c>
    </row>
    <row r="373" spans="1:9" ht="13.5">
      <c r="A373" s="841">
        <v>168803</v>
      </c>
      <c r="B373" t="s">
        <v>981</v>
      </c>
      <c r="C373" t="s">
        <v>982</v>
      </c>
      <c r="D373" t="s">
        <v>1492</v>
      </c>
      <c r="E373" t="s">
        <v>1493</v>
      </c>
      <c r="F373" t="s">
        <v>1494</v>
      </c>
      <c r="I373" t="s">
        <v>1495</v>
      </c>
    </row>
    <row r="374" spans="1:9" ht="13.5">
      <c r="A374" s="841">
        <v>168814</v>
      </c>
      <c r="B374" t="s">
        <v>981</v>
      </c>
      <c r="C374" t="s">
        <v>982</v>
      </c>
      <c r="D374" t="s">
        <v>1496</v>
      </c>
      <c r="E374" t="s">
        <v>1497</v>
      </c>
      <c r="F374" t="s">
        <v>1498</v>
      </c>
      <c r="I374" t="s">
        <v>1499</v>
      </c>
    </row>
    <row r="375" spans="1:9" ht="13.5">
      <c r="A375" s="841">
        <v>210935</v>
      </c>
      <c r="B375" t="s">
        <v>916</v>
      </c>
      <c r="C375" t="s">
        <v>1500</v>
      </c>
      <c r="D375" t="s">
        <v>1501</v>
      </c>
      <c r="E375" t="s">
        <v>1502</v>
      </c>
      <c r="F375" t="s">
        <v>1503</v>
      </c>
      <c r="I375" t="s">
        <v>1504</v>
      </c>
    </row>
    <row r="376" spans="1:9" ht="13.5">
      <c r="A376" s="841">
        <v>210946</v>
      </c>
      <c r="B376" t="s">
        <v>916</v>
      </c>
      <c r="C376" t="s">
        <v>1500</v>
      </c>
      <c r="D376" t="s">
        <v>1505</v>
      </c>
      <c r="E376" t="s">
        <v>1506</v>
      </c>
      <c r="F376" t="s">
        <v>1507</v>
      </c>
      <c r="I376" t="s">
        <v>1508</v>
      </c>
    </row>
    <row r="377" spans="1:9" ht="13.5">
      <c r="A377" s="841">
        <v>210957</v>
      </c>
      <c r="B377" t="s">
        <v>981</v>
      </c>
      <c r="C377" t="s">
        <v>982</v>
      </c>
      <c r="D377" t="s">
        <v>1509</v>
      </c>
      <c r="E377" t="s">
        <v>1510</v>
      </c>
      <c r="F377" t="s">
        <v>1511</v>
      </c>
      <c r="I377" t="s">
        <v>1512</v>
      </c>
    </row>
    <row r="378" spans="1:9" ht="13.5">
      <c r="A378" s="841">
        <v>210968</v>
      </c>
      <c r="B378" t="s">
        <v>916</v>
      </c>
      <c r="C378" t="s">
        <v>1500</v>
      </c>
      <c r="D378" t="s">
        <v>1513</v>
      </c>
      <c r="E378" t="s">
        <v>1514</v>
      </c>
      <c r="F378" t="s">
        <v>1515</v>
      </c>
      <c r="I378" t="s">
        <v>1516</v>
      </c>
    </row>
    <row r="379" spans="1:9" ht="13.5">
      <c r="A379" s="841">
        <v>210979</v>
      </c>
      <c r="B379" t="s">
        <v>916</v>
      </c>
      <c r="C379" t="s">
        <v>1500</v>
      </c>
      <c r="D379" t="s">
        <v>1517</v>
      </c>
      <c r="E379" t="s">
        <v>1518</v>
      </c>
      <c r="F379" t="s">
        <v>1519</v>
      </c>
      <c r="I379" t="s">
        <v>1520</v>
      </c>
    </row>
    <row r="380" spans="1:9" ht="13.5">
      <c r="A380" s="841">
        <v>211004</v>
      </c>
      <c r="B380" t="s">
        <v>916</v>
      </c>
      <c r="C380" t="s">
        <v>1500</v>
      </c>
      <c r="D380" t="s">
        <v>1521</v>
      </c>
      <c r="E380" t="s">
        <v>1522</v>
      </c>
      <c r="F380" t="s">
        <v>1523</v>
      </c>
      <c r="I380" t="s">
        <v>1524</v>
      </c>
    </row>
    <row r="381" spans="1:9" ht="13.5">
      <c r="A381" s="841">
        <v>211026</v>
      </c>
      <c r="B381" t="s">
        <v>916</v>
      </c>
      <c r="C381" t="s">
        <v>1500</v>
      </c>
      <c r="D381" t="s">
        <v>1525</v>
      </c>
      <c r="E381" t="s">
        <v>1526</v>
      </c>
      <c r="F381" t="s">
        <v>1527</v>
      </c>
      <c r="I381" t="s">
        <v>1528</v>
      </c>
    </row>
    <row r="382" spans="1:9" ht="13.5">
      <c r="A382" s="841">
        <v>211048</v>
      </c>
      <c r="B382" t="s">
        <v>916</v>
      </c>
      <c r="C382" t="s">
        <v>1500</v>
      </c>
      <c r="D382" t="s">
        <v>1529</v>
      </c>
      <c r="E382" t="s">
        <v>1530</v>
      </c>
      <c r="F382" t="s">
        <v>1531</v>
      </c>
      <c r="I382" t="s">
        <v>1532</v>
      </c>
    </row>
    <row r="383" spans="1:9" ht="13.5">
      <c r="A383" s="841">
        <v>211093</v>
      </c>
      <c r="B383" t="s">
        <v>916</v>
      </c>
      <c r="C383" t="s">
        <v>1500</v>
      </c>
      <c r="D383" t="s">
        <v>1533</v>
      </c>
      <c r="E383" t="s">
        <v>1534</v>
      </c>
      <c r="F383" t="s">
        <v>1535</v>
      </c>
      <c r="I383" t="s">
        <v>1536</v>
      </c>
    </row>
    <row r="384" spans="1:9" ht="13.5">
      <c r="A384" s="841">
        <v>211105</v>
      </c>
      <c r="B384" t="s">
        <v>916</v>
      </c>
      <c r="C384" t="s">
        <v>1500</v>
      </c>
      <c r="D384" t="s">
        <v>1537</v>
      </c>
      <c r="E384" t="s">
        <v>1538</v>
      </c>
      <c r="F384" t="s">
        <v>1539</v>
      </c>
      <c r="I384" t="s">
        <v>1540</v>
      </c>
    </row>
    <row r="385" spans="1:9" ht="13.5">
      <c r="A385" s="841">
        <v>211116</v>
      </c>
      <c r="B385" t="s">
        <v>916</v>
      </c>
      <c r="C385" t="s">
        <v>1500</v>
      </c>
      <c r="D385" t="s">
        <v>1541</v>
      </c>
      <c r="E385" t="s">
        <v>1542</v>
      </c>
      <c r="F385" t="s">
        <v>1543</v>
      </c>
      <c r="I385" t="s">
        <v>1544</v>
      </c>
    </row>
    <row r="386" spans="1:9" ht="13.5">
      <c r="A386" s="841">
        <v>211127</v>
      </c>
      <c r="B386" t="s">
        <v>916</v>
      </c>
      <c r="C386" t="s">
        <v>1500</v>
      </c>
      <c r="D386" t="s">
        <v>1545</v>
      </c>
      <c r="E386" t="s">
        <v>1546</v>
      </c>
      <c r="F386" t="s">
        <v>1547</v>
      </c>
      <c r="I386" t="s">
        <v>1548</v>
      </c>
    </row>
    <row r="387" spans="1:9" ht="13.5">
      <c r="A387" s="841">
        <v>211138</v>
      </c>
      <c r="B387" t="s">
        <v>916</v>
      </c>
      <c r="C387" t="s">
        <v>1500</v>
      </c>
      <c r="D387" t="s">
        <v>1549</v>
      </c>
      <c r="E387" t="s">
        <v>1550</v>
      </c>
      <c r="F387" t="s">
        <v>1551</v>
      </c>
      <c r="I387" t="s">
        <v>1552</v>
      </c>
    </row>
    <row r="388" spans="1:9" ht="13.5">
      <c r="A388" s="841">
        <v>211149</v>
      </c>
      <c r="B388" t="s">
        <v>916</v>
      </c>
      <c r="C388" t="s">
        <v>1500</v>
      </c>
      <c r="D388" t="s">
        <v>1553</v>
      </c>
      <c r="E388" t="s">
        <v>1554</v>
      </c>
      <c r="F388" t="s">
        <v>1555</v>
      </c>
      <c r="I388" t="s">
        <v>1556</v>
      </c>
    </row>
    <row r="389" spans="1:9" ht="13.5">
      <c r="A389" s="841">
        <v>211161</v>
      </c>
      <c r="B389" t="s">
        <v>916</v>
      </c>
      <c r="C389" t="s">
        <v>1500</v>
      </c>
      <c r="D389" t="s">
        <v>1557</v>
      </c>
      <c r="E389" t="s">
        <v>1558</v>
      </c>
      <c r="F389" t="s">
        <v>1559</v>
      </c>
      <c r="I389" t="s">
        <v>1560</v>
      </c>
    </row>
    <row r="390" spans="1:9" ht="13.5">
      <c r="A390" s="841">
        <v>211172</v>
      </c>
      <c r="B390" t="s">
        <v>916</v>
      </c>
      <c r="C390" t="s">
        <v>1500</v>
      </c>
      <c r="D390" t="s">
        <v>1561</v>
      </c>
      <c r="E390" t="s">
        <v>1562</v>
      </c>
      <c r="F390" t="s">
        <v>1563</v>
      </c>
      <c r="I390" t="s">
        <v>1564</v>
      </c>
    </row>
    <row r="391" spans="1:9" ht="13.5">
      <c r="A391" s="841">
        <v>211194</v>
      </c>
      <c r="B391" t="s">
        <v>916</v>
      </c>
      <c r="C391" t="s">
        <v>1500</v>
      </c>
      <c r="D391" t="s">
        <v>1565</v>
      </c>
      <c r="E391" t="s">
        <v>1566</v>
      </c>
      <c r="F391" t="s">
        <v>1567</v>
      </c>
      <c r="I391" t="s">
        <v>1568</v>
      </c>
    </row>
    <row r="392" spans="1:9" ht="13.5">
      <c r="A392" s="841">
        <v>211206</v>
      </c>
      <c r="B392" t="s">
        <v>916</v>
      </c>
      <c r="C392" t="s">
        <v>1500</v>
      </c>
      <c r="D392" t="s">
        <v>1569</v>
      </c>
      <c r="E392" t="s">
        <v>1570</v>
      </c>
      <c r="F392" t="s">
        <v>1571</v>
      </c>
      <c r="I392" t="s">
        <v>1572</v>
      </c>
    </row>
    <row r="393" spans="1:9" ht="13.5">
      <c r="A393" s="841">
        <v>211217</v>
      </c>
      <c r="B393" t="s">
        <v>916</v>
      </c>
      <c r="C393" t="s">
        <v>1500</v>
      </c>
      <c r="D393" t="s">
        <v>1573</v>
      </c>
      <c r="E393" t="s">
        <v>1574</v>
      </c>
      <c r="F393" t="s">
        <v>1575</v>
      </c>
      <c r="I393" t="s">
        <v>1576</v>
      </c>
    </row>
    <row r="394" spans="1:9" ht="13.5">
      <c r="A394" s="841">
        <v>211228</v>
      </c>
      <c r="B394" t="s">
        <v>916</v>
      </c>
      <c r="C394" t="s">
        <v>1500</v>
      </c>
      <c r="D394" t="s">
        <v>1577</v>
      </c>
      <c r="E394" t="s">
        <v>1578</v>
      </c>
      <c r="F394" t="s">
        <v>1579</v>
      </c>
      <c r="I394" t="s">
        <v>1580</v>
      </c>
    </row>
    <row r="395" spans="1:9" ht="13.5">
      <c r="A395" s="841">
        <v>211239</v>
      </c>
      <c r="B395" t="s">
        <v>916</v>
      </c>
      <c r="C395" t="s">
        <v>1500</v>
      </c>
      <c r="D395" t="s">
        <v>1581</v>
      </c>
      <c r="E395" t="s">
        <v>1582</v>
      </c>
      <c r="F395" t="s">
        <v>1583</v>
      </c>
      <c r="I395" t="s">
        <v>1584</v>
      </c>
    </row>
    <row r="396" spans="1:9" ht="13.5">
      <c r="A396" s="841">
        <v>211240</v>
      </c>
      <c r="B396" t="s">
        <v>916</v>
      </c>
      <c r="C396" t="s">
        <v>1500</v>
      </c>
      <c r="D396" t="s">
        <v>1585</v>
      </c>
      <c r="E396" t="s">
        <v>1586</v>
      </c>
      <c r="F396" t="s">
        <v>1587</v>
      </c>
      <c r="I396" t="s">
        <v>1588</v>
      </c>
    </row>
    <row r="397" spans="1:9" ht="13.5">
      <c r="A397" s="841">
        <v>211251</v>
      </c>
      <c r="B397" t="s">
        <v>916</v>
      </c>
      <c r="C397" t="s">
        <v>1500</v>
      </c>
      <c r="D397" t="s">
        <v>1589</v>
      </c>
      <c r="E397" t="s">
        <v>1590</v>
      </c>
      <c r="F397" t="s">
        <v>1591</v>
      </c>
      <c r="I397" t="s">
        <v>1592</v>
      </c>
    </row>
    <row r="398" spans="1:9" ht="13.5">
      <c r="A398" s="841">
        <v>211262</v>
      </c>
      <c r="B398" t="s">
        <v>916</v>
      </c>
      <c r="C398" t="s">
        <v>1500</v>
      </c>
      <c r="D398" t="s">
        <v>1593</v>
      </c>
      <c r="E398" t="s">
        <v>1594</v>
      </c>
      <c r="F398" t="s">
        <v>1595</v>
      </c>
      <c r="I398" t="s">
        <v>1596</v>
      </c>
    </row>
    <row r="399" spans="1:9" ht="13.5">
      <c r="A399" s="841">
        <v>211284</v>
      </c>
      <c r="B399" t="s">
        <v>916</v>
      </c>
      <c r="C399" t="s">
        <v>1500</v>
      </c>
      <c r="D399" t="s">
        <v>1597</v>
      </c>
      <c r="E399" t="s">
        <v>1598</v>
      </c>
      <c r="F399" t="s">
        <v>1599</v>
      </c>
      <c r="I399" t="s">
        <v>1600</v>
      </c>
    </row>
    <row r="400" spans="1:9" ht="13.5">
      <c r="A400" s="841">
        <v>211318</v>
      </c>
      <c r="B400" t="s">
        <v>916</v>
      </c>
      <c r="C400" t="s">
        <v>1500</v>
      </c>
      <c r="D400" t="s">
        <v>1601</v>
      </c>
      <c r="E400" t="s">
        <v>1602</v>
      </c>
      <c r="F400" t="s">
        <v>1603</v>
      </c>
      <c r="I400" t="s">
        <v>1604</v>
      </c>
    </row>
    <row r="401" spans="1:9" ht="13.5">
      <c r="A401" s="841">
        <v>211329</v>
      </c>
      <c r="B401" t="s">
        <v>916</v>
      </c>
      <c r="C401" t="s">
        <v>1500</v>
      </c>
      <c r="D401" t="s">
        <v>1605</v>
      </c>
      <c r="E401" t="s">
        <v>1606</v>
      </c>
      <c r="F401" t="s">
        <v>1607</v>
      </c>
      <c r="I401" t="s">
        <v>1608</v>
      </c>
    </row>
    <row r="402" spans="1:9" ht="13.5">
      <c r="A402" s="841">
        <v>211330</v>
      </c>
      <c r="B402" t="s">
        <v>916</v>
      </c>
      <c r="C402" t="s">
        <v>1500</v>
      </c>
      <c r="D402" t="s">
        <v>1609</v>
      </c>
      <c r="E402" t="s">
        <v>1610</v>
      </c>
      <c r="F402" t="s">
        <v>1611</v>
      </c>
      <c r="I402" t="s">
        <v>1612</v>
      </c>
    </row>
    <row r="403" spans="1:9" ht="13.5">
      <c r="A403" s="841">
        <v>211341</v>
      </c>
      <c r="B403" t="s">
        <v>916</v>
      </c>
      <c r="C403" t="s">
        <v>1500</v>
      </c>
      <c r="D403" t="s">
        <v>1613</v>
      </c>
      <c r="E403" t="s">
        <v>1614</v>
      </c>
      <c r="F403" t="s">
        <v>1615</v>
      </c>
      <c r="I403" t="s">
        <v>1616</v>
      </c>
    </row>
    <row r="404" spans="1:9" ht="13.5">
      <c r="A404" s="841">
        <v>211352</v>
      </c>
      <c r="B404" t="s">
        <v>916</v>
      </c>
      <c r="C404" t="s">
        <v>1500</v>
      </c>
      <c r="D404" t="s">
        <v>1617</v>
      </c>
      <c r="E404" t="s">
        <v>1618</v>
      </c>
      <c r="F404" t="s">
        <v>1619</v>
      </c>
      <c r="I404" t="s">
        <v>1620</v>
      </c>
    </row>
    <row r="405" spans="1:9" ht="13.5">
      <c r="A405" s="841">
        <v>211363</v>
      </c>
      <c r="B405" t="s">
        <v>916</v>
      </c>
      <c r="C405" t="s">
        <v>1500</v>
      </c>
      <c r="D405" t="s">
        <v>1621</v>
      </c>
      <c r="E405" t="s">
        <v>1622</v>
      </c>
      <c r="F405" t="s">
        <v>1623</v>
      </c>
      <c r="I405" t="s">
        <v>1624</v>
      </c>
    </row>
    <row r="406" spans="1:9" ht="13.5">
      <c r="A406" s="841">
        <v>211385</v>
      </c>
      <c r="B406" t="s">
        <v>916</v>
      </c>
      <c r="C406" t="s">
        <v>1500</v>
      </c>
      <c r="D406" t="s">
        <v>1625</v>
      </c>
      <c r="E406" t="s">
        <v>1626</v>
      </c>
      <c r="F406" t="s">
        <v>1627</v>
      </c>
      <c r="I406" t="s">
        <v>1628</v>
      </c>
    </row>
    <row r="407" spans="1:9" ht="13.5">
      <c r="A407" s="841">
        <v>211396</v>
      </c>
      <c r="B407" t="s">
        <v>916</v>
      </c>
      <c r="C407" t="s">
        <v>1500</v>
      </c>
      <c r="D407" t="s">
        <v>1629</v>
      </c>
      <c r="E407" t="s">
        <v>1630</v>
      </c>
      <c r="F407" t="s">
        <v>7084</v>
      </c>
      <c r="I407" t="s">
        <v>1631</v>
      </c>
    </row>
    <row r="408" spans="1:9" ht="13.5">
      <c r="A408" s="841">
        <v>211408</v>
      </c>
      <c r="B408" t="s">
        <v>916</v>
      </c>
      <c r="C408" t="s">
        <v>1500</v>
      </c>
      <c r="D408" t="s">
        <v>1632</v>
      </c>
      <c r="E408" t="s">
        <v>1633</v>
      </c>
      <c r="F408" t="s">
        <v>1634</v>
      </c>
      <c r="I408" t="s">
        <v>1635</v>
      </c>
    </row>
    <row r="409" spans="1:9" ht="13.5">
      <c r="A409" s="841">
        <v>211419</v>
      </c>
      <c r="B409" t="s">
        <v>916</v>
      </c>
      <c r="C409" t="s">
        <v>1500</v>
      </c>
      <c r="D409" t="s">
        <v>1636</v>
      </c>
      <c r="E409" t="s">
        <v>1637</v>
      </c>
      <c r="F409" t="s">
        <v>1638</v>
      </c>
      <c r="I409" t="s">
        <v>1639</v>
      </c>
    </row>
    <row r="410" spans="1:9" ht="13.5">
      <c r="A410" s="841">
        <v>211420</v>
      </c>
      <c r="B410" t="s">
        <v>916</v>
      </c>
      <c r="C410" t="s">
        <v>1500</v>
      </c>
      <c r="D410" t="s">
        <v>1640</v>
      </c>
      <c r="E410" t="s">
        <v>1641</v>
      </c>
      <c r="F410" t="s">
        <v>1642</v>
      </c>
      <c r="I410" t="s">
        <v>1643</v>
      </c>
    </row>
    <row r="411" spans="1:9" ht="13.5">
      <c r="A411" s="841">
        <v>211442</v>
      </c>
      <c r="B411" t="s">
        <v>916</v>
      </c>
      <c r="C411" t="s">
        <v>1500</v>
      </c>
      <c r="D411" t="s">
        <v>1644</v>
      </c>
      <c r="E411" t="s">
        <v>1645</v>
      </c>
      <c r="F411" t="s">
        <v>1646</v>
      </c>
      <c r="I411" t="s">
        <v>1647</v>
      </c>
    </row>
    <row r="412" spans="1:9" ht="13.5">
      <c r="A412" s="841">
        <v>211453</v>
      </c>
      <c r="B412" t="s">
        <v>916</v>
      </c>
      <c r="C412" t="s">
        <v>1500</v>
      </c>
      <c r="D412" t="s">
        <v>1648</v>
      </c>
      <c r="E412" t="s">
        <v>1649</v>
      </c>
      <c r="F412" t="s">
        <v>1650</v>
      </c>
      <c r="I412" t="s">
        <v>1651</v>
      </c>
    </row>
    <row r="413" spans="1:9" ht="13.5">
      <c r="A413" s="841">
        <v>211464</v>
      </c>
      <c r="B413" t="s">
        <v>916</v>
      </c>
      <c r="C413" t="s">
        <v>1500</v>
      </c>
      <c r="D413" t="s">
        <v>1652</v>
      </c>
      <c r="E413" t="s">
        <v>1653</v>
      </c>
      <c r="F413" t="s">
        <v>1654</v>
      </c>
      <c r="I413" t="s">
        <v>1655</v>
      </c>
    </row>
    <row r="414" spans="1:9" ht="13.5">
      <c r="A414" s="841">
        <v>211475</v>
      </c>
      <c r="B414" t="s">
        <v>916</v>
      </c>
      <c r="C414" t="s">
        <v>1500</v>
      </c>
      <c r="D414" t="s">
        <v>1656</v>
      </c>
      <c r="E414" t="s">
        <v>1657</v>
      </c>
      <c r="F414" t="s">
        <v>1658</v>
      </c>
      <c r="I414" t="s">
        <v>1659</v>
      </c>
    </row>
    <row r="415" spans="1:9" ht="13.5">
      <c r="A415" s="841">
        <v>211486</v>
      </c>
      <c r="B415" t="s">
        <v>916</v>
      </c>
      <c r="C415" t="s">
        <v>1500</v>
      </c>
      <c r="D415" t="s">
        <v>1660</v>
      </c>
      <c r="E415" t="s">
        <v>1661</v>
      </c>
      <c r="F415" t="s">
        <v>1662</v>
      </c>
      <c r="I415" t="s">
        <v>1663</v>
      </c>
    </row>
    <row r="416" spans="1:9" ht="13.5">
      <c r="A416" s="841">
        <v>211510</v>
      </c>
      <c r="B416" t="s">
        <v>916</v>
      </c>
      <c r="C416" t="s">
        <v>1500</v>
      </c>
      <c r="D416" t="s">
        <v>1664</v>
      </c>
      <c r="E416" t="s">
        <v>1665</v>
      </c>
      <c r="F416" t="s">
        <v>1666</v>
      </c>
      <c r="I416" t="s">
        <v>1667</v>
      </c>
    </row>
    <row r="417" spans="1:9" ht="13.5">
      <c r="A417" s="841">
        <v>211521</v>
      </c>
      <c r="B417" t="s">
        <v>916</v>
      </c>
      <c r="C417" t="s">
        <v>1500</v>
      </c>
      <c r="D417" t="s">
        <v>1668</v>
      </c>
      <c r="E417" t="s">
        <v>1669</v>
      </c>
      <c r="F417" t="s">
        <v>1670</v>
      </c>
      <c r="I417" t="s">
        <v>1671</v>
      </c>
    </row>
    <row r="418" spans="1:9" ht="13.5">
      <c r="A418" s="841">
        <v>211532</v>
      </c>
      <c r="B418" t="s">
        <v>916</v>
      </c>
      <c r="C418" t="s">
        <v>1500</v>
      </c>
      <c r="D418" t="s">
        <v>1672</v>
      </c>
      <c r="E418" t="s">
        <v>1673</v>
      </c>
      <c r="F418" t="s">
        <v>1674</v>
      </c>
      <c r="I418" t="s">
        <v>1675</v>
      </c>
    </row>
    <row r="419" spans="1:9" ht="13.5">
      <c r="A419" s="841">
        <v>211565</v>
      </c>
      <c r="B419" t="s">
        <v>916</v>
      </c>
      <c r="C419" t="s">
        <v>1500</v>
      </c>
      <c r="D419" t="s">
        <v>1676</v>
      </c>
      <c r="E419" t="s">
        <v>1677</v>
      </c>
      <c r="F419" t="s">
        <v>1678</v>
      </c>
      <c r="I419" t="s">
        <v>1679</v>
      </c>
    </row>
    <row r="420" spans="1:9" ht="13.5">
      <c r="A420" s="841">
        <v>211576</v>
      </c>
      <c r="B420" t="s">
        <v>916</v>
      </c>
      <c r="C420" t="s">
        <v>1500</v>
      </c>
      <c r="D420" t="s">
        <v>1680</v>
      </c>
      <c r="E420" t="s">
        <v>1681</v>
      </c>
      <c r="F420" t="s">
        <v>1682</v>
      </c>
      <c r="I420" t="s">
        <v>1683</v>
      </c>
    </row>
    <row r="421" spans="1:9" ht="13.5">
      <c r="A421" s="841">
        <v>211587</v>
      </c>
      <c r="B421" t="s">
        <v>916</v>
      </c>
      <c r="C421" t="s">
        <v>1500</v>
      </c>
      <c r="D421" t="s">
        <v>1684</v>
      </c>
      <c r="E421" t="s">
        <v>1685</v>
      </c>
      <c r="F421" t="s">
        <v>1686</v>
      </c>
      <c r="I421" t="s">
        <v>1687</v>
      </c>
    </row>
    <row r="422" spans="1:9" ht="13.5">
      <c r="A422" s="841">
        <v>211611</v>
      </c>
      <c r="B422" t="s">
        <v>916</v>
      </c>
      <c r="C422" t="s">
        <v>1500</v>
      </c>
      <c r="D422" t="s">
        <v>1688</v>
      </c>
      <c r="E422" t="s">
        <v>1689</v>
      </c>
      <c r="F422" t="s">
        <v>1690</v>
      </c>
      <c r="I422" t="s">
        <v>1691</v>
      </c>
    </row>
    <row r="423" spans="1:9" ht="13.5">
      <c r="A423" s="841">
        <v>211633</v>
      </c>
      <c r="B423" t="s">
        <v>916</v>
      </c>
      <c r="C423" t="s">
        <v>1500</v>
      </c>
      <c r="D423" t="s">
        <v>1692</v>
      </c>
      <c r="E423" t="s">
        <v>1693</v>
      </c>
      <c r="F423" t="s">
        <v>1694</v>
      </c>
      <c r="I423" t="s">
        <v>1695</v>
      </c>
    </row>
    <row r="424" spans="1:9" ht="13.5">
      <c r="A424" s="841">
        <v>211688</v>
      </c>
      <c r="B424" t="s">
        <v>916</v>
      </c>
      <c r="C424" t="s">
        <v>1500</v>
      </c>
      <c r="D424" t="s">
        <v>1696</v>
      </c>
      <c r="E424" t="s">
        <v>1697</v>
      </c>
      <c r="F424" t="s">
        <v>1698</v>
      </c>
      <c r="I424" t="s">
        <v>1699</v>
      </c>
    </row>
    <row r="425" spans="1:9" ht="13.5">
      <c r="A425" s="841">
        <v>211699</v>
      </c>
      <c r="B425" t="s">
        <v>916</v>
      </c>
      <c r="C425" t="s">
        <v>1500</v>
      </c>
      <c r="D425" t="s">
        <v>1700</v>
      </c>
      <c r="E425" t="s">
        <v>1701</v>
      </c>
      <c r="F425" t="s">
        <v>1702</v>
      </c>
      <c r="I425" t="s">
        <v>1703</v>
      </c>
    </row>
    <row r="426" spans="1:9" ht="13.5">
      <c r="A426" s="841">
        <v>211701</v>
      </c>
      <c r="B426" t="s">
        <v>916</v>
      </c>
      <c r="C426" t="s">
        <v>1500</v>
      </c>
      <c r="D426" t="s">
        <v>1704</v>
      </c>
      <c r="E426" t="s">
        <v>1705</v>
      </c>
      <c r="F426" t="s">
        <v>1706</v>
      </c>
      <c r="I426" t="s">
        <v>1707</v>
      </c>
    </row>
    <row r="427" spans="1:9" ht="13.5">
      <c r="A427" s="841">
        <v>211712</v>
      </c>
      <c r="B427" t="s">
        <v>916</v>
      </c>
      <c r="C427" t="s">
        <v>1500</v>
      </c>
      <c r="D427" t="s">
        <v>1708</v>
      </c>
      <c r="E427" t="s">
        <v>1709</v>
      </c>
      <c r="F427" t="s">
        <v>1710</v>
      </c>
      <c r="I427" t="s">
        <v>1711</v>
      </c>
    </row>
    <row r="428" spans="1:9" ht="13.5">
      <c r="A428" s="841">
        <v>211723</v>
      </c>
      <c r="B428" t="s">
        <v>916</v>
      </c>
      <c r="C428" t="s">
        <v>1500</v>
      </c>
      <c r="D428" t="s">
        <v>1712</v>
      </c>
      <c r="E428" t="s">
        <v>1713</v>
      </c>
      <c r="F428" t="s">
        <v>1714</v>
      </c>
      <c r="I428" t="s">
        <v>1715</v>
      </c>
    </row>
    <row r="429" spans="1:9" ht="13.5">
      <c r="A429" s="841">
        <v>211745</v>
      </c>
      <c r="B429" t="s">
        <v>916</v>
      </c>
      <c r="C429" t="s">
        <v>1500</v>
      </c>
      <c r="D429" t="s">
        <v>1716</v>
      </c>
      <c r="E429" t="s">
        <v>1717</v>
      </c>
      <c r="F429" t="s">
        <v>1718</v>
      </c>
      <c r="I429" t="s">
        <v>1719</v>
      </c>
    </row>
    <row r="430" spans="1:9" ht="13.5">
      <c r="A430" s="841">
        <v>211756</v>
      </c>
      <c r="B430" t="s">
        <v>916</v>
      </c>
      <c r="C430" t="s">
        <v>1500</v>
      </c>
      <c r="D430" t="s">
        <v>1720</v>
      </c>
      <c r="E430" t="s">
        <v>1721</v>
      </c>
      <c r="F430" t="s">
        <v>1722</v>
      </c>
      <c r="I430" t="s">
        <v>1723</v>
      </c>
    </row>
    <row r="431" spans="1:9" ht="13.5">
      <c r="A431" s="841">
        <v>211767</v>
      </c>
      <c r="B431" t="s">
        <v>916</v>
      </c>
      <c r="C431" t="s">
        <v>1500</v>
      </c>
      <c r="D431" t="s">
        <v>1724</v>
      </c>
      <c r="E431" t="s">
        <v>1725</v>
      </c>
      <c r="F431" t="s">
        <v>1726</v>
      </c>
      <c r="I431" t="s">
        <v>1727</v>
      </c>
    </row>
    <row r="432" spans="1:9" ht="13.5">
      <c r="A432" s="841">
        <v>211778</v>
      </c>
      <c r="B432" t="s">
        <v>916</v>
      </c>
      <c r="C432" t="s">
        <v>1500</v>
      </c>
      <c r="D432" t="s">
        <v>1728</v>
      </c>
      <c r="E432" t="s">
        <v>1729</v>
      </c>
      <c r="F432" t="s">
        <v>1730</v>
      </c>
      <c r="I432" t="s">
        <v>1731</v>
      </c>
    </row>
    <row r="433" spans="1:9" ht="13.5">
      <c r="A433" s="841">
        <v>211790</v>
      </c>
      <c r="B433" t="s">
        <v>916</v>
      </c>
      <c r="C433" t="s">
        <v>1500</v>
      </c>
      <c r="D433" t="s">
        <v>1732</v>
      </c>
      <c r="E433" t="s">
        <v>1733</v>
      </c>
      <c r="F433" t="s">
        <v>1734</v>
      </c>
      <c r="I433" t="s">
        <v>1735</v>
      </c>
    </row>
    <row r="434" spans="1:9" ht="13.5">
      <c r="A434" s="841">
        <v>211802</v>
      </c>
      <c r="B434" t="s">
        <v>916</v>
      </c>
      <c r="C434" t="s">
        <v>1500</v>
      </c>
      <c r="D434" t="s">
        <v>1736</v>
      </c>
      <c r="E434" t="s">
        <v>1737</v>
      </c>
      <c r="F434" t="s">
        <v>1738</v>
      </c>
      <c r="I434" t="s">
        <v>1739</v>
      </c>
    </row>
    <row r="435" spans="1:9" ht="13.5">
      <c r="A435" s="841">
        <v>211813</v>
      </c>
      <c r="B435" t="s">
        <v>916</v>
      </c>
      <c r="C435" t="s">
        <v>1500</v>
      </c>
      <c r="D435" t="s">
        <v>1740</v>
      </c>
      <c r="E435" t="s">
        <v>1741</v>
      </c>
      <c r="F435" t="s">
        <v>1742</v>
      </c>
      <c r="I435" t="s">
        <v>1743</v>
      </c>
    </row>
    <row r="436" spans="1:9" ht="13.5">
      <c r="A436" s="841">
        <v>211868</v>
      </c>
      <c r="B436" t="s">
        <v>916</v>
      </c>
      <c r="C436" t="s">
        <v>1500</v>
      </c>
      <c r="D436" t="s">
        <v>1744</v>
      </c>
      <c r="E436" t="s">
        <v>1745</v>
      </c>
      <c r="F436" t="s">
        <v>1746</v>
      </c>
      <c r="I436" t="s">
        <v>1747</v>
      </c>
    </row>
    <row r="437" spans="1:9" ht="13.5">
      <c r="A437" s="841">
        <v>211879</v>
      </c>
      <c r="B437" t="s">
        <v>916</v>
      </c>
      <c r="C437" t="s">
        <v>1500</v>
      </c>
      <c r="D437" t="s">
        <v>1748</v>
      </c>
      <c r="E437" t="s">
        <v>1749</v>
      </c>
      <c r="F437" t="s">
        <v>1750</v>
      </c>
      <c r="I437" t="s">
        <v>1751</v>
      </c>
    </row>
    <row r="438" spans="1:9" ht="13.5">
      <c r="A438" s="841">
        <v>211880</v>
      </c>
      <c r="B438" t="s">
        <v>916</v>
      </c>
      <c r="C438" t="s">
        <v>1500</v>
      </c>
      <c r="D438" t="s">
        <v>1752</v>
      </c>
      <c r="E438" t="s">
        <v>1753</v>
      </c>
      <c r="F438" t="s">
        <v>1754</v>
      </c>
      <c r="I438" t="s">
        <v>1755</v>
      </c>
    </row>
    <row r="439" spans="1:9" ht="13.5">
      <c r="A439" s="841">
        <v>211891</v>
      </c>
      <c r="B439" t="s">
        <v>916</v>
      </c>
      <c r="C439" t="s">
        <v>1500</v>
      </c>
      <c r="D439" t="s">
        <v>1756</v>
      </c>
      <c r="E439" t="s">
        <v>1757</v>
      </c>
      <c r="F439" t="s">
        <v>1758</v>
      </c>
      <c r="I439" t="s">
        <v>1759</v>
      </c>
    </row>
    <row r="440" spans="1:9" ht="13.5">
      <c r="A440" s="841">
        <v>211914</v>
      </c>
      <c r="B440" t="s">
        <v>916</v>
      </c>
      <c r="C440" t="s">
        <v>1500</v>
      </c>
      <c r="D440" t="s">
        <v>1760</v>
      </c>
      <c r="E440" t="s">
        <v>1761</v>
      </c>
      <c r="F440" t="s">
        <v>1762</v>
      </c>
      <c r="I440" t="s">
        <v>1763</v>
      </c>
    </row>
    <row r="441" spans="1:9" ht="13.5">
      <c r="A441" s="841">
        <v>211925</v>
      </c>
      <c r="B441" t="s">
        <v>916</v>
      </c>
      <c r="C441" t="s">
        <v>1500</v>
      </c>
      <c r="D441" t="s">
        <v>1764</v>
      </c>
      <c r="E441" t="s">
        <v>1765</v>
      </c>
      <c r="F441" t="s">
        <v>1766</v>
      </c>
      <c r="I441" t="s">
        <v>1767</v>
      </c>
    </row>
    <row r="442" spans="1:9" ht="13.5">
      <c r="A442" s="841">
        <v>211936</v>
      </c>
      <c r="B442" t="s">
        <v>916</v>
      </c>
      <c r="C442" t="s">
        <v>1500</v>
      </c>
      <c r="D442" t="s">
        <v>7085</v>
      </c>
      <c r="E442" t="s">
        <v>7086</v>
      </c>
      <c r="F442" t="s">
        <v>7087</v>
      </c>
      <c r="I442" t="s">
        <v>1768</v>
      </c>
    </row>
    <row r="443" spans="1:9" ht="13.5">
      <c r="A443" s="841">
        <v>211947</v>
      </c>
      <c r="B443" t="s">
        <v>916</v>
      </c>
      <c r="C443" t="s">
        <v>1500</v>
      </c>
      <c r="D443" t="s">
        <v>1769</v>
      </c>
      <c r="E443" t="s">
        <v>1770</v>
      </c>
      <c r="F443" t="s">
        <v>1771</v>
      </c>
      <c r="I443" t="s">
        <v>1772</v>
      </c>
    </row>
    <row r="444" spans="1:9" ht="13.5">
      <c r="A444" s="841">
        <v>211958</v>
      </c>
      <c r="B444" t="s">
        <v>916</v>
      </c>
      <c r="C444" t="s">
        <v>1500</v>
      </c>
      <c r="D444" t="s">
        <v>1773</v>
      </c>
      <c r="E444" t="s">
        <v>1774</v>
      </c>
      <c r="F444" t="s">
        <v>1775</v>
      </c>
      <c r="I444" t="s">
        <v>1776</v>
      </c>
    </row>
    <row r="445" spans="1:9" ht="13.5">
      <c r="A445" s="841">
        <v>211969</v>
      </c>
      <c r="B445" t="s">
        <v>916</v>
      </c>
      <c r="C445" t="s">
        <v>1500</v>
      </c>
      <c r="D445" t="s">
        <v>1777</v>
      </c>
      <c r="E445" t="s">
        <v>1778</v>
      </c>
      <c r="F445" t="s">
        <v>1779</v>
      </c>
      <c r="I445" t="s">
        <v>1780</v>
      </c>
    </row>
    <row r="446" spans="1:9" ht="13.5">
      <c r="A446" s="841">
        <v>211992</v>
      </c>
      <c r="B446" t="s">
        <v>916</v>
      </c>
      <c r="C446" t="s">
        <v>1500</v>
      </c>
      <c r="D446" t="s">
        <v>1781</v>
      </c>
      <c r="E446" t="s">
        <v>1782</v>
      </c>
      <c r="F446" t="s">
        <v>1783</v>
      </c>
      <c r="I446" t="s">
        <v>1784</v>
      </c>
    </row>
    <row r="447" spans="1:9" ht="13.5">
      <c r="A447" s="841">
        <v>212005</v>
      </c>
      <c r="B447" t="s">
        <v>916</v>
      </c>
      <c r="C447" t="s">
        <v>1500</v>
      </c>
      <c r="D447" t="s">
        <v>1785</v>
      </c>
      <c r="E447" t="s">
        <v>1786</v>
      </c>
      <c r="F447" t="s">
        <v>1787</v>
      </c>
      <c r="I447" t="s">
        <v>1788</v>
      </c>
    </row>
    <row r="448" spans="1:9" ht="13.5">
      <c r="A448" s="841">
        <v>212016</v>
      </c>
      <c r="B448" t="s">
        <v>916</v>
      </c>
      <c r="C448" t="s">
        <v>1500</v>
      </c>
      <c r="D448" t="s">
        <v>1789</v>
      </c>
      <c r="E448" t="s">
        <v>1790</v>
      </c>
      <c r="F448" t="s">
        <v>1791</v>
      </c>
      <c r="I448" t="s">
        <v>1792</v>
      </c>
    </row>
    <row r="449" spans="1:9" ht="13.5">
      <c r="A449" s="841">
        <v>212038</v>
      </c>
      <c r="B449" t="s">
        <v>916</v>
      </c>
      <c r="C449" t="s">
        <v>1500</v>
      </c>
      <c r="D449" t="s">
        <v>1793</v>
      </c>
      <c r="E449" t="s">
        <v>1794</v>
      </c>
      <c r="F449" t="s">
        <v>1795</v>
      </c>
      <c r="I449" t="s">
        <v>1796</v>
      </c>
    </row>
    <row r="450" spans="1:9" ht="13.5">
      <c r="A450" s="841">
        <v>212049</v>
      </c>
      <c r="B450" t="s">
        <v>916</v>
      </c>
      <c r="C450" t="s">
        <v>1500</v>
      </c>
      <c r="D450" t="s">
        <v>1797</v>
      </c>
      <c r="E450" t="s">
        <v>1798</v>
      </c>
      <c r="F450" t="s">
        <v>1799</v>
      </c>
      <c r="I450" t="s">
        <v>1800</v>
      </c>
    </row>
    <row r="451" spans="1:9" ht="13.5">
      <c r="A451" s="841">
        <v>212050</v>
      </c>
      <c r="B451" t="s">
        <v>916</v>
      </c>
      <c r="C451" t="s">
        <v>1500</v>
      </c>
      <c r="D451" t="s">
        <v>1801</v>
      </c>
      <c r="E451" t="s">
        <v>1802</v>
      </c>
      <c r="F451" t="s">
        <v>1803</v>
      </c>
      <c r="I451" t="s">
        <v>1804</v>
      </c>
    </row>
    <row r="452" spans="1:9" ht="13.5">
      <c r="A452" s="841">
        <v>212072</v>
      </c>
      <c r="B452" t="s">
        <v>916</v>
      </c>
      <c r="C452" t="s">
        <v>1500</v>
      </c>
      <c r="D452" t="s">
        <v>1805</v>
      </c>
      <c r="E452" t="s">
        <v>1806</v>
      </c>
      <c r="F452" t="s">
        <v>1807</v>
      </c>
      <c r="I452" t="s">
        <v>1808</v>
      </c>
    </row>
    <row r="453" spans="1:9" ht="13.5">
      <c r="A453" s="841">
        <v>212083</v>
      </c>
      <c r="B453" t="s">
        <v>916</v>
      </c>
      <c r="C453" t="s">
        <v>1500</v>
      </c>
      <c r="D453" t="s">
        <v>1809</v>
      </c>
      <c r="E453" t="s">
        <v>1810</v>
      </c>
      <c r="F453" t="s">
        <v>1811</v>
      </c>
      <c r="I453" t="s">
        <v>1812</v>
      </c>
    </row>
    <row r="454" spans="1:9" ht="13.5">
      <c r="A454" s="841">
        <v>212128</v>
      </c>
      <c r="B454" t="s">
        <v>916</v>
      </c>
      <c r="C454" t="s">
        <v>1500</v>
      </c>
      <c r="D454" t="s">
        <v>1813</v>
      </c>
      <c r="E454" t="s">
        <v>1814</v>
      </c>
      <c r="F454" t="s">
        <v>1815</v>
      </c>
      <c r="I454" t="s">
        <v>1816</v>
      </c>
    </row>
    <row r="455" spans="1:9" ht="13.5">
      <c r="A455" s="841">
        <v>212151</v>
      </c>
      <c r="B455" t="s">
        <v>916</v>
      </c>
      <c r="C455" t="s">
        <v>1500</v>
      </c>
      <c r="D455" t="s">
        <v>1817</v>
      </c>
      <c r="E455" t="s">
        <v>1818</v>
      </c>
      <c r="F455" t="s">
        <v>7088</v>
      </c>
      <c r="I455" t="s">
        <v>1819</v>
      </c>
    </row>
    <row r="456" spans="1:9" ht="13.5">
      <c r="A456" s="841">
        <v>212162</v>
      </c>
      <c r="B456" t="s">
        <v>916</v>
      </c>
      <c r="C456" t="s">
        <v>1500</v>
      </c>
      <c r="D456" t="s">
        <v>1820</v>
      </c>
      <c r="E456" t="s">
        <v>1821</v>
      </c>
      <c r="F456" t="s">
        <v>1822</v>
      </c>
      <c r="I456" t="s">
        <v>1823</v>
      </c>
    </row>
    <row r="457" spans="1:9" ht="13.5">
      <c r="A457" s="841">
        <v>212184</v>
      </c>
      <c r="B457" t="s">
        <v>916</v>
      </c>
      <c r="C457" t="s">
        <v>1500</v>
      </c>
      <c r="D457" t="s">
        <v>1824</v>
      </c>
      <c r="E457" t="s">
        <v>1825</v>
      </c>
      <c r="F457" t="s">
        <v>1826</v>
      </c>
      <c r="I457" t="s">
        <v>1827</v>
      </c>
    </row>
    <row r="458" spans="1:9" ht="13.5">
      <c r="A458" s="841">
        <v>212195</v>
      </c>
      <c r="B458" t="s">
        <v>916</v>
      </c>
      <c r="C458" t="s">
        <v>1500</v>
      </c>
      <c r="D458" t="s">
        <v>1828</v>
      </c>
      <c r="E458" t="s">
        <v>1829</v>
      </c>
      <c r="F458" t="s">
        <v>1830</v>
      </c>
      <c r="I458" t="s">
        <v>1831</v>
      </c>
    </row>
    <row r="459" spans="1:9" ht="13.5">
      <c r="A459" s="841">
        <v>212207</v>
      </c>
      <c r="B459" t="s">
        <v>916</v>
      </c>
      <c r="C459" t="s">
        <v>1500</v>
      </c>
      <c r="D459" t="s">
        <v>1832</v>
      </c>
      <c r="E459" t="s">
        <v>1833</v>
      </c>
      <c r="F459" t="s">
        <v>1834</v>
      </c>
      <c r="I459" t="s">
        <v>1835</v>
      </c>
    </row>
    <row r="460" spans="1:9" ht="13.5">
      <c r="A460" s="841">
        <v>212230</v>
      </c>
      <c r="B460" t="s">
        <v>916</v>
      </c>
      <c r="C460" t="s">
        <v>1500</v>
      </c>
      <c r="D460" t="s">
        <v>1836</v>
      </c>
      <c r="E460" t="s">
        <v>1837</v>
      </c>
      <c r="F460" t="s">
        <v>1838</v>
      </c>
      <c r="I460" t="s">
        <v>1839</v>
      </c>
    </row>
    <row r="461" spans="1:9" ht="13.5">
      <c r="A461" s="841">
        <v>212241</v>
      </c>
      <c r="B461" t="s">
        <v>916</v>
      </c>
      <c r="C461" t="s">
        <v>1500</v>
      </c>
      <c r="D461" t="s">
        <v>1840</v>
      </c>
      <c r="E461" t="s">
        <v>1841</v>
      </c>
      <c r="F461" t="s">
        <v>1842</v>
      </c>
      <c r="I461" t="s">
        <v>1843</v>
      </c>
    </row>
    <row r="462" spans="1:9" ht="13.5">
      <c r="A462" s="841">
        <v>212252</v>
      </c>
      <c r="B462" t="s">
        <v>916</v>
      </c>
      <c r="C462" t="s">
        <v>1500</v>
      </c>
      <c r="D462" t="s">
        <v>1844</v>
      </c>
      <c r="E462" t="s">
        <v>1845</v>
      </c>
      <c r="F462" t="s">
        <v>1846</v>
      </c>
      <c r="I462" t="s">
        <v>1847</v>
      </c>
    </row>
    <row r="463" spans="1:9" ht="13.5">
      <c r="A463" s="841">
        <v>212263</v>
      </c>
      <c r="B463" t="s">
        <v>916</v>
      </c>
      <c r="C463" t="s">
        <v>1500</v>
      </c>
      <c r="D463" t="s">
        <v>1848</v>
      </c>
      <c r="E463" t="s">
        <v>1849</v>
      </c>
      <c r="F463" t="s">
        <v>1850</v>
      </c>
      <c r="I463" t="s">
        <v>1851</v>
      </c>
    </row>
    <row r="464" spans="1:9" ht="13.5">
      <c r="A464" s="841">
        <v>212285</v>
      </c>
      <c r="B464" t="s">
        <v>916</v>
      </c>
      <c r="C464" t="s">
        <v>1500</v>
      </c>
      <c r="D464" t="s">
        <v>1852</v>
      </c>
      <c r="E464" t="s">
        <v>1853</v>
      </c>
      <c r="F464" t="s">
        <v>1854</v>
      </c>
      <c r="I464" t="s">
        <v>1855</v>
      </c>
    </row>
    <row r="465" spans="1:9" ht="13.5">
      <c r="A465" s="841">
        <v>212331</v>
      </c>
      <c r="B465" t="s">
        <v>916</v>
      </c>
      <c r="C465" t="s">
        <v>1500</v>
      </c>
      <c r="D465" t="s">
        <v>1856</v>
      </c>
      <c r="E465" t="s">
        <v>1857</v>
      </c>
      <c r="F465" t="s">
        <v>1858</v>
      </c>
      <c r="I465" t="s">
        <v>1859</v>
      </c>
    </row>
    <row r="466" spans="1:9" ht="13.5">
      <c r="A466" s="841">
        <v>212353</v>
      </c>
      <c r="B466" t="s">
        <v>916</v>
      </c>
      <c r="C466" t="s">
        <v>1500</v>
      </c>
      <c r="D466" t="s">
        <v>1860</v>
      </c>
      <c r="E466" t="s">
        <v>1861</v>
      </c>
      <c r="F466" t="s">
        <v>1862</v>
      </c>
      <c r="I466" t="s">
        <v>1863</v>
      </c>
    </row>
    <row r="467" spans="1:9" ht="13.5">
      <c r="A467" s="841">
        <v>212364</v>
      </c>
      <c r="B467" t="s">
        <v>916</v>
      </c>
      <c r="C467" t="s">
        <v>1500</v>
      </c>
      <c r="D467" t="s">
        <v>1864</v>
      </c>
      <c r="E467" t="s">
        <v>1865</v>
      </c>
      <c r="F467" t="s">
        <v>1866</v>
      </c>
      <c r="I467" t="s">
        <v>1867</v>
      </c>
    </row>
    <row r="468" spans="1:9" ht="13.5">
      <c r="A468" s="841">
        <v>212386</v>
      </c>
      <c r="B468" t="s">
        <v>916</v>
      </c>
      <c r="C468" t="s">
        <v>1500</v>
      </c>
      <c r="D468" t="s">
        <v>1868</v>
      </c>
      <c r="E468" t="s">
        <v>1869</v>
      </c>
      <c r="F468" t="s">
        <v>1870</v>
      </c>
      <c r="I468" t="s">
        <v>1871</v>
      </c>
    </row>
    <row r="469" spans="1:9" ht="13.5">
      <c r="A469" s="841">
        <v>212397</v>
      </c>
      <c r="B469" t="s">
        <v>916</v>
      </c>
      <c r="C469" t="s">
        <v>1500</v>
      </c>
      <c r="D469" t="s">
        <v>1872</v>
      </c>
      <c r="E469" t="s">
        <v>1873</v>
      </c>
      <c r="F469" t="s">
        <v>1874</v>
      </c>
      <c r="I469" t="s">
        <v>1875</v>
      </c>
    </row>
    <row r="470" spans="1:9" ht="13.5">
      <c r="A470" s="841">
        <v>212409</v>
      </c>
      <c r="B470" t="s">
        <v>916</v>
      </c>
      <c r="C470" t="s">
        <v>1500</v>
      </c>
      <c r="D470" t="s">
        <v>1876</v>
      </c>
      <c r="E470" t="s">
        <v>1877</v>
      </c>
      <c r="F470" t="s">
        <v>1878</v>
      </c>
      <c r="I470" t="s">
        <v>1879</v>
      </c>
    </row>
    <row r="471" spans="1:9" ht="13.5">
      <c r="A471" s="841">
        <v>212465</v>
      </c>
      <c r="B471" t="s">
        <v>916</v>
      </c>
      <c r="C471" t="s">
        <v>1500</v>
      </c>
      <c r="D471" t="s">
        <v>1880</v>
      </c>
      <c r="E471" t="s">
        <v>1881</v>
      </c>
      <c r="F471" t="s">
        <v>1882</v>
      </c>
      <c r="I471" t="s">
        <v>1883</v>
      </c>
    </row>
    <row r="472" spans="1:9" ht="13.5">
      <c r="A472" s="841">
        <v>212498</v>
      </c>
      <c r="B472" t="s">
        <v>916</v>
      </c>
      <c r="C472" t="s">
        <v>1500</v>
      </c>
      <c r="D472" t="s">
        <v>1884</v>
      </c>
      <c r="E472" t="s">
        <v>1885</v>
      </c>
      <c r="F472" t="s">
        <v>1886</v>
      </c>
      <c r="I472" t="s">
        <v>1887</v>
      </c>
    </row>
    <row r="473" spans="1:9" ht="13.5">
      <c r="A473" s="841">
        <v>212500</v>
      </c>
      <c r="B473" t="s">
        <v>916</v>
      </c>
      <c r="C473" t="s">
        <v>1500</v>
      </c>
      <c r="D473" t="s">
        <v>1888</v>
      </c>
      <c r="E473" t="s">
        <v>1889</v>
      </c>
      <c r="F473" t="s">
        <v>1890</v>
      </c>
      <c r="I473" t="s">
        <v>1891</v>
      </c>
    </row>
    <row r="474" spans="1:9" ht="13.5">
      <c r="A474" s="841">
        <v>212533</v>
      </c>
      <c r="B474" t="s">
        <v>916</v>
      </c>
      <c r="C474" t="s">
        <v>1500</v>
      </c>
      <c r="D474" t="s">
        <v>1892</v>
      </c>
      <c r="E474" t="s">
        <v>1893</v>
      </c>
      <c r="F474" t="s">
        <v>1894</v>
      </c>
      <c r="I474" t="s">
        <v>1895</v>
      </c>
    </row>
    <row r="475" spans="1:9" ht="13.5">
      <c r="A475" s="841">
        <v>212544</v>
      </c>
      <c r="B475" t="s">
        <v>916</v>
      </c>
      <c r="C475" t="s">
        <v>1500</v>
      </c>
      <c r="D475" t="s">
        <v>1896</v>
      </c>
      <c r="E475" t="s">
        <v>1897</v>
      </c>
      <c r="F475" t="s">
        <v>1898</v>
      </c>
      <c r="I475" t="s">
        <v>1899</v>
      </c>
    </row>
    <row r="476" spans="1:9" ht="13.5">
      <c r="A476" s="841">
        <v>212555</v>
      </c>
      <c r="B476" t="s">
        <v>916</v>
      </c>
      <c r="C476" t="s">
        <v>1500</v>
      </c>
      <c r="D476" t="s">
        <v>1900</v>
      </c>
      <c r="E476" t="s">
        <v>1901</v>
      </c>
      <c r="F476" t="s">
        <v>1902</v>
      </c>
      <c r="I476" t="s">
        <v>1903</v>
      </c>
    </row>
    <row r="477" spans="1:9" ht="13.5">
      <c r="A477" s="841">
        <v>212566</v>
      </c>
      <c r="B477" t="s">
        <v>916</v>
      </c>
      <c r="C477" t="s">
        <v>1500</v>
      </c>
      <c r="D477" t="s">
        <v>1904</v>
      </c>
      <c r="E477" t="s">
        <v>1905</v>
      </c>
      <c r="F477" t="s">
        <v>1906</v>
      </c>
      <c r="I477" t="s">
        <v>1907</v>
      </c>
    </row>
    <row r="478" spans="1:9" ht="13.5">
      <c r="A478" s="841">
        <v>212577</v>
      </c>
      <c r="B478" t="s">
        <v>916</v>
      </c>
      <c r="C478" t="s">
        <v>1500</v>
      </c>
      <c r="D478" t="s">
        <v>1908</v>
      </c>
      <c r="E478" t="s">
        <v>1909</v>
      </c>
      <c r="F478" t="s">
        <v>1910</v>
      </c>
      <c r="I478" t="s">
        <v>1911</v>
      </c>
    </row>
    <row r="479" spans="1:9" ht="13.5">
      <c r="A479" s="841">
        <v>212588</v>
      </c>
      <c r="B479" t="s">
        <v>916</v>
      </c>
      <c r="C479" t="s">
        <v>1500</v>
      </c>
      <c r="D479" t="s">
        <v>1912</v>
      </c>
      <c r="E479" t="s">
        <v>1913</v>
      </c>
      <c r="F479" t="s">
        <v>1914</v>
      </c>
      <c r="I479" t="s">
        <v>1915</v>
      </c>
    </row>
    <row r="480" spans="1:9" ht="13.5">
      <c r="A480" s="841">
        <v>212599</v>
      </c>
      <c r="B480" t="s">
        <v>916</v>
      </c>
      <c r="C480" t="s">
        <v>1500</v>
      </c>
      <c r="D480" t="s">
        <v>1916</v>
      </c>
      <c r="E480" t="s">
        <v>1917</v>
      </c>
      <c r="F480" t="s">
        <v>1918</v>
      </c>
      <c r="I480" t="s">
        <v>1919</v>
      </c>
    </row>
    <row r="481" spans="1:9" ht="13.5">
      <c r="A481" s="841">
        <v>212601</v>
      </c>
      <c r="B481" t="s">
        <v>916</v>
      </c>
      <c r="C481" t="s">
        <v>1500</v>
      </c>
      <c r="D481" t="s">
        <v>1920</v>
      </c>
      <c r="E481" t="s">
        <v>1921</v>
      </c>
      <c r="F481" t="s">
        <v>1922</v>
      </c>
      <c r="I481" t="s">
        <v>1923</v>
      </c>
    </row>
    <row r="482" spans="1:9" ht="13.5">
      <c r="A482" s="841">
        <v>212612</v>
      </c>
      <c r="B482" t="s">
        <v>916</v>
      </c>
      <c r="C482" t="s">
        <v>1500</v>
      </c>
      <c r="D482" t="s">
        <v>1924</v>
      </c>
      <c r="E482" t="s">
        <v>1925</v>
      </c>
      <c r="F482" t="s">
        <v>1926</v>
      </c>
      <c r="I482" t="s">
        <v>1927</v>
      </c>
    </row>
    <row r="483" spans="1:9" ht="13.5">
      <c r="A483" s="841">
        <v>212623</v>
      </c>
      <c r="B483" t="s">
        <v>916</v>
      </c>
      <c r="C483" t="s">
        <v>1500</v>
      </c>
      <c r="D483" t="s">
        <v>1928</v>
      </c>
      <c r="E483" t="s">
        <v>1929</v>
      </c>
      <c r="F483" t="s">
        <v>1930</v>
      </c>
      <c r="I483" t="s">
        <v>1931</v>
      </c>
    </row>
    <row r="484" spans="1:9" ht="13.5">
      <c r="A484" s="841">
        <v>212645</v>
      </c>
      <c r="B484" t="s">
        <v>981</v>
      </c>
      <c r="C484" t="s">
        <v>982</v>
      </c>
      <c r="D484" t="s">
        <v>1932</v>
      </c>
      <c r="E484" t="s">
        <v>1933</v>
      </c>
      <c r="F484" t="s">
        <v>1934</v>
      </c>
      <c r="I484" t="s">
        <v>1935</v>
      </c>
    </row>
    <row r="485" spans="1:9" ht="13.5">
      <c r="A485" s="841">
        <v>212678</v>
      </c>
      <c r="B485" t="s">
        <v>981</v>
      </c>
      <c r="C485" t="s">
        <v>982</v>
      </c>
      <c r="D485" t="s">
        <v>1936</v>
      </c>
      <c r="E485" t="s">
        <v>1937</v>
      </c>
      <c r="F485" t="s">
        <v>1938</v>
      </c>
      <c r="I485" t="s">
        <v>1939</v>
      </c>
    </row>
    <row r="486" spans="1:9" ht="13.5">
      <c r="A486" s="841">
        <v>212689</v>
      </c>
      <c r="B486" t="s">
        <v>981</v>
      </c>
      <c r="C486" t="s">
        <v>982</v>
      </c>
      <c r="D486" t="s">
        <v>1940</v>
      </c>
      <c r="E486" t="s">
        <v>1941</v>
      </c>
      <c r="F486" t="s">
        <v>1942</v>
      </c>
      <c r="I486" t="s">
        <v>1943</v>
      </c>
    </row>
    <row r="487" spans="1:9" ht="13.5">
      <c r="A487" s="841">
        <v>212702</v>
      </c>
      <c r="B487" t="s">
        <v>981</v>
      </c>
      <c r="C487" t="s">
        <v>982</v>
      </c>
      <c r="D487" t="s">
        <v>1944</v>
      </c>
      <c r="E487" t="s">
        <v>1945</v>
      </c>
      <c r="F487" t="s">
        <v>1946</v>
      </c>
      <c r="I487" t="s">
        <v>1947</v>
      </c>
    </row>
    <row r="488" spans="1:9" ht="13.5">
      <c r="A488" s="841">
        <v>212713</v>
      </c>
      <c r="B488" t="s">
        <v>981</v>
      </c>
      <c r="C488" t="s">
        <v>982</v>
      </c>
      <c r="D488" t="s">
        <v>1948</v>
      </c>
      <c r="E488" t="s">
        <v>1949</v>
      </c>
      <c r="F488" t="s">
        <v>1950</v>
      </c>
      <c r="I488" t="s">
        <v>1951</v>
      </c>
    </row>
    <row r="489" spans="1:9" ht="13.5">
      <c r="A489" s="841">
        <v>212735</v>
      </c>
      <c r="B489" t="s">
        <v>981</v>
      </c>
      <c r="C489" t="s">
        <v>982</v>
      </c>
      <c r="D489" t="s">
        <v>7089</v>
      </c>
      <c r="E489" t="s">
        <v>7090</v>
      </c>
      <c r="F489" t="s">
        <v>1952</v>
      </c>
      <c r="I489" t="s">
        <v>1953</v>
      </c>
    </row>
    <row r="490" spans="1:9" ht="13.5">
      <c r="A490" s="841">
        <v>212779</v>
      </c>
      <c r="B490" t="s">
        <v>981</v>
      </c>
      <c r="C490" t="s">
        <v>982</v>
      </c>
      <c r="D490" t="s">
        <v>1954</v>
      </c>
      <c r="E490" t="s">
        <v>1955</v>
      </c>
      <c r="F490" t="s">
        <v>1956</v>
      </c>
      <c r="I490" t="s">
        <v>1957</v>
      </c>
    </row>
    <row r="491" spans="1:9" ht="13.5">
      <c r="A491" s="841">
        <v>212780</v>
      </c>
      <c r="B491" t="s">
        <v>981</v>
      </c>
      <c r="C491" t="s">
        <v>982</v>
      </c>
      <c r="D491" t="s">
        <v>1958</v>
      </c>
      <c r="E491" t="s">
        <v>1959</v>
      </c>
      <c r="F491" t="s">
        <v>1960</v>
      </c>
      <c r="I491" t="s">
        <v>1961</v>
      </c>
    </row>
    <row r="492" spans="1:9" ht="13.5">
      <c r="A492" s="841">
        <v>212803</v>
      </c>
      <c r="B492" t="s">
        <v>981</v>
      </c>
      <c r="C492" t="s">
        <v>982</v>
      </c>
      <c r="D492" t="s">
        <v>1962</v>
      </c>
      <c r="E492" t="s">
        <v>1963</v>
      </c>
      <c r="F492" t="s">
        <v>1964</v>
      </c>
      <c r="I492" t="s">
        <v>1965</v>
      </c>
    </row>
    <row r="493" spans="1:9" ht="13.5">
      <c r="A493" s="841">
        <v>212814</v>
      </c>
      <c r="B493" t="s">
        <v>981</v>
      </c>
      <c r="C493" t="s">
        <v>982</v>
      </c>
      <c r="D493" t="s">
        <v>1966</v>
      </c>
      <c r="E493" t="s">
        <v>1967</v>
      </c>
      <c r="F493" t="s">
        <v>1968</v>
      </c>
      <c r="I493" t="s">
        <v>1969</v>
      </c>
    </row>
    <row r="494" spans="1:9" ht="13.5">
      <c r="A494" s="841">
        <v>212825</v>
      </c>
      <c r="B494" t="s">
        <v>981</v>
      </c>
      <c r="C494" t="s">
        <v>982</v>
      </c>
      <c r="D494" t="s">
        <v>1970</v>
      </c>
      <c r="E494" t="s">
        <v>1971</v>
      </c>
      <c r="F494" t="s">
        <v>1972</v>
      </c>
      <c r="I494" t="s">
        <v>1973</v>
      </c>
    </row>
    <row r="495" spans="1:9" ht="13.5">
      <c r="A495" s="841">
        <v>212836</v>
      </c>
      <c r="B495" t="s">
        <v>981</v>
      </c>
      <c r="C495" t="s">
        <v>982</v>
      </c>
      <c r="D495" t="s">
        <v>1974</v>
      </c>
      <c r="E495" t="s">
        <v>1975</v>
      </c>
      <c r="F495" t="s">
        <v>1976</v>
      </c>
      <c r="I495" t="s">
        <v>1977</v>
      </c>
    </row>
    <row r="496" spans="1:9" ht="13.5">
      <c r="A496" s="841">
        <v>212847</v>
      </c>
      <c r="B496" t="s">
        <v>981</v>
      </c>
      <c r="C496" t="s">
        <v>982</v>
      </c>
      <c r="D496" t="s">
        <v>1978</v>
      </c>
      <c r="E496" t="s">
        <v>1979</v>
      </c>
      <c r="F496" t="s">
        <v>1980</v>
      </c>
      <c r="I496" t="s">
        <v>1981</v>
      </c>
    </row>
    <row r="497" spans="1:9" ht="13.5">
      <c r="A497" s="841">
        <v>212869</v>
      </c>
      <c r="B497" t="s">
        <v>981</v>
      </c>
      <c r="C497" t="s">
        <v>982</v>
      </c>
      <c r="D497" t="s">
        <v>1982</v>
      </c>
      <c r="E497" t="s">
        <v>1983</v>
      </c>
      <c r="F497" t="s">
        <v>1984</v>
      </c>
      <c r="I497" t="s">
        <v>1985</v>
      </c>
    </row>
    <row r="498" spans="1:9" ht="13.5">
      <c r="A498" s="841">
        <v>212870</v>
      </c>
      <c r="B498" t="s">
        <v>981</v>
      </c>
      <c r="C498" t="s">
        <v>982</v>
      </c>
      <c r="D498" t="s">
        <v>1986</v>
      </c>
      <c r="E498" t="s">
        <v>1987</v>
      </c>
      <c r="F498" t="s">
        <v>1988</v>
      </c>
      <c r="I498" t="s">
        <v>1989</v>
      </c>
    </row>
    <row r="499" spans="1:9" ht="13.5">
      <c r="A499" s="841">
        <v>212881</v>
      </c>
      <c r="B499" t="s">
        <v>981</v>
      </c>
      <c r="C499" t="s">
        <v>982</v>
      </c>
      <c r="D499" t="s">
        <v>1990</v>
      </c>
      <c r="E499" t="s">
        <v>1991</v>
      </c>
      <c r="F499" t="s">
        <v>1992</v>
      </c>
      <c r="I499" t="s">
        <v>1993</v>
      </c>
    </row>
    <row r="500" spans="1:9" ht="13.5">
      <c r="A500" s="841">
        <v>212892</v>
      </c>
      <c r="B500" t="s">
        <v>981</v>
      </c>
      <c r="C500" t="s">
        <v>982</v>
      </c>
      <c r="D500" t="s">
        <v>1994</v>
      </c>
      <c r="E500" t="s">
        <v>1995</v>
      </c>
      <c r="F500" t="s">
        <v>1996</v>
      </c>
      <c r="I500" t="s">
        <v>1997</v>
      </c>
    </row>
    <row r="501" spans="1:9" ht="13.5">
      <c r="A501" s="841">
        <v>212959</v>
      </c>
      <c r="B501" t="s">
        <v>981</v>
      </c>
      <c r="C501" t="s">
        <v>982</v>
      </c>
      <c r="D501" t="s">
        <v>1998</v>
      </c>
      <c r="E501" t="s">
        <v>1999</v>
      </c>
      <c r="F501" t="s">
        <v>2000</v>
      </c>
      <c r="I501" t="s">
        <v>2001</v>
      </c>
    </row>
    <row r="502" spans="1:9" ht="13.5">
      <c r="A502" s="841">
        <v>212960</v>
      </c>
      <c r="B502" t="s">
        <v>981</v>
      </c>
      <c r="C502" t="s">
        <v>982</v>
      </c>
      <c r="D502" t="s">
        <v>2002</v>
      </c>
      <c r="E502" t="s">
        <v>2003</v>
      </c>
      <c r="F502" t="s">
        <v>2004</v>
      </c>
      <c r="I502" t="s">
        <v>2005</v>
      </c>
    </row>
    <row r="503" spans="1:9" ht="13.5">
      <c r="A503" s="841">
        <v>213051</v>
      </c>
      <c r="B503" t="s">
        <v>981</v>
      </c>
      <c r="C503" t="s">
        <v>982</v>
      </c>
      <c r="D503" t="s">
        <v>2006</v>
      </c>
      <c r="E503" t="s">
        <v>2007</v>
      </c>
      <c r="F503" t="s">
        <v>2008</v>
      </c>
      <c r="I503" t="s">
        <v>2009</v>
      </c>
    </row>
    <row r="504" spans="1:9" ht="13.5">
      <c r="A504" s="841">
        <v>213118</v>
      </c>
      <c r="B504" t="s">
        <v>981</v>
      </c>
      <c r="C504" t="s">
        <v>982</v>
      </c>
      <c r="D504" t="s">
        <v>2010</v>
      </c>
      <c r="E504" t="s">
        <v>2011</v>
      </c>
      <c r="F504" t="s">
        <v>2012</v>
      </c>
      <c r="I504" t="s">
        <v>2013</v>
      </c>
    </row>
    <row r="505" spans="1:9" ht="13.5">
      <c r="A505" s="841">
        <v>213130</v>
      </c>
      <c r="B505" t="s">
        <v>981</v>
      </c>
      <c r="C505" t="s">
        <v>982</v>
      </c>
      <c r="D505" t="s">
        <v>2014</v>
      </c>
      <c r="E505" t="s">
        <v>2015</v>
      </c>
      <c r="F505" t="s">
        <v>2016</v>
      </c>
      <c r="I505" t="s">
        <v>2017</v>
      </c>
    </row>
    <row r="506" spans="1:9" ht="13.5">
      <c r="A506" s="841">
        <v>213208</v>
      </c>
      <c r="B506" t="s">
        <v>981</v>
      </c>
      <c r="C506" t="s">
        <v>982</v>
      </c>
      <c r="D506" t="s">
        <v>2018</v>
      </c>
      <c r="E506" t="s">
        <v>2019</v>
      </c>
      <c r="F506" t="s">
        <v>2020</v>
      </c>
      <c r="I506" t="s">
        <v>2021</v>
      </c>
    </row>
    <row r="507" spans="1:9" ht="13.5">
      <c r="A507" s="841">
        <v>213253</v>
      </c>
      <c r="B507" t="s">
        <v>44</v>
      </c>
      <c r="C507" t="s">
        <v>45</v>
      </c>
      <c r="D507" t="s">
        <v>2022</v>
      </c>
      <c r="E507" t="s">
        <v>2023</v>
      </c>
      <c r="F507" t="s">
        <v>2024</v>
      </c>
      <c r="I507" t="s">
        <v>2025</v>
      </c>
    </row>
    <row r="508" spans="1:9" ht="13.5">
      <c r="A508" s="841">
        <v>213297</v>
      </c>
      <c r="B508" t="s">
        <v>44</v>
      </c>
      <c r="C508" t="s">
        <v>45</v>
      </c>
      <c r="D508" t="s">
        <v>2026</v>
      </c>
      <c r="E508" t="s">
        <v>2027</v>
      </c>
      <c r="F508" t="s">
        <v>2028</v>
      </c>
      <c r="I508" t="s">
        <v>2029</v>
      </c>
    </row>
    <row r="509" spans="1:9" ht="13.5">
      <c r="A509" s="841">
        <v>213365</v>
      </c>
      <c r="B509" t="s">
        <v>44</v>
      </c>
      <c r="C509" t="s">
        <v>45</v>
      </c>
      <c r="D509" t="s">
        <v>2030</v>
      </c>
      <c r="E509" t="s">
        <v>2031</v>
      </c>
      <c r="F509" t="s">
        <v>2032</v>
      </c>
      <c r="I509" t="s">
        <v>2033</v>
      </c>
    </row>
    <row r="510" spans="1:9" ht="13.5">
      <c r="A510" s="841">
        <v>213398</v>
      </c>
      <c r="B510" t="s">
        <v>44</v>
      </c>
      <c r="C510" t="s">
        <v>45</v>
      </c>
      <c r="D510" t="s">
        <v>2034</v>
      </c>
      <c r="E510" t="s">
        <v>2035</v>
      </c>
      <c r="F510" t="s">
        <v>2036</v>
      </c>
      <c r="I510" t="s">
        <v>2037</v>
      </c>
    </row>
    <row r="511" spans="1:9" ht="13.5">
      <c r="A511" s="841">
        <v>213545</v>
      </c>
      <c r="B511" t="s">
        <v>44</v>
      </c>
      <c r="C511" t="s">
        <v>45</v>
      </c>
      <c r="D511" t="s">
        <v>2038</v>
      </c>
      <c r="E511" t="s">
        <v>2039</v>
      </c>
      <c r="F511" t="s">
        <v>2040</v>
      </c>
      <c r="I511" t="s">
        <v>2041</v>
      </c>
    </row>
    <row r="512" spans="1:9" ht="13.5">
      <c r="A512" s="841">
        <v>213680</v>
      </c>
      <c r="B512" t="s">
        <v>44</v>
      </c>
      <c r="C512" t="s">
        <v>45</v>
      </c>
      <c r="D512" t="s">
        <v>2042</v>
      </c>
      <c r="E512" t="s">
        <v>2043</v>
      </c>
      <c r="F512" t="s">
        <v>2044</v>
      </c>
      <c r="I512" t="s">
        <v>2045</v>
      </c>
    </row>
    <row r="513" spans="1:9" ht="13.5">
      <c r="A513" s="841">
        <v>213871</v>
      </c>
      <c r="B513" t="s">
        <v>44</v>
      </c>
      <c r="C513" t="s">
        <v>45</v>
      </c>
      <c r="D513" t="s">
        <v>2046</v>
      </c>
      <c r="E513" t="s">
        <v>2046</v>
      </c>
      <c r="F513" t="s">
        <v>2047</v>
      </c>
      <c r="I513" t="s">
        <v>2048</v>
      </c>
    </row>
    <row r="514" spans="1:9" ht="13.5">
      <c r="A514" s="841">
        <v>213905</v>
      </c>
      <c r="B514" t="s">
        <v>44</v>
      </c>
      <c r="C514" t="s">
        <v>45</v>
      </c>
      <c r="D514" t="s">
        <v>2049</v>
      </c>
      <c r="E514" t="s">
        <v>2050</v>
      </c>
      <c r="F514" t="s">
        <v>2051</v>
      </c>
      <c r="I514" t="s">
        <v>2052</v>
      </c>
    </row>
    <row r="515" spans="1:9" ht="13.5">
      <c r="A515" s="841">
        <v>213949</v>
      </c>
      <c r="B515" t="s">
        <v>44</v>
      </c>
      <c r="C515" t="s">
        <v>290</v>
      </c>
      <c r="D515" t="s">
        <v>2053</v>
      </c>
      <c r="E515" t="s">
        <v>2054</v>
      </c>
      <c r="F515" t="s">
        <v>2055</v>
      </c>
      <c r="I515" t="s">
        <v>2056</v>
      </c>
    </row>
    <row r="516" spans="1:9" ht="13.5">
      <c r="A516" s="841">
        <v>213950</v>
      </c>
      <c r="B516" t="s">
        <v>44</v>
      </c>
      <c r="C516" t="s">
        <v>290</v>
      </c>
      <c r="D516" t="s">
        <v>2057</v>
      </c>
      <c r="E516" t="s">
        <v>2058</v>
      </c>
      <c r="F516" t="s">
        <v>2059</v>
      </c>
      <c r="I516" t="s">
        <v>2060</v>
      </c>
    </row>
    <row r="517" spans="1:9" ht="13.5">
      <c r="A517" s="841">
        <v>213961</v>
      </c>
      <c r="B517" t="s">
        <v>44</v>
      </c>
      <c r="C517" t="s">
        <v>290</v>
      </c>
      <c r="D517" t="s">
        <v>2061</v>
      </c>
      <c r="E517" t="s">
        <v>2062</v>
      </c>
      <c r="F517" t="s">
        <v>2063</v>
      </c>
      <c r="I517" t="s">
        <v>2064</v>
      </c>
    </row>
    <row r="518" spans="1:9" ht="13.5">
      <c r="A518" s="841">
        <v>213972</v>
      </c>
      <c r="B518" t="s">
        <v>44</v>
      </c>
      <c r="C518" t="s">
        <v>290</v>
      </c>
      <c r="D518" t="s">
        <v>2065</v>
      </c>
      <c r="E518" t="s">
        <v>2066</v>
      </c>
      <c r="F518" t="s">
        <v>2067</v>
      </c>
      <c r="I518" t="s">
        <v>2068</v>
      </c>
    </row>
    <row r="519" spans="1:9" ht="13.5">
      <c r="A519" s="841">
        <v>213983</v>
      </c>
      <c r="B519" t="s">
        <v>44</v>
      </c>
      <c r="C519" t="s">
        <v>290</v>
      </c>
      <c r="D519" t="s">
        <v>2069</v>
      </c>
      <c r="E519" t="s">
        <v>2070</v>
      </c>
      <c r="F519" t="s">
        <v>2071</v>
      </c>
      <c r="I519" t="s">
        <v>2072</v>
      </c>
    </row>
    <row r="520" spans="1:9" ht="13.5">
      <c r="A520" s="841">
        <v>213994</v>
      </c>
      <c r="B520" t="s">
        <v>44</v>
      </c>
      <c r="C520" t="s">
        <v>290</v>
      </c>
      <c r="D520" t="s">
        <v>2073</v>
      </c>
      <c r="E520" t="s">
        <v>2074</v>
      </c>
      <c r="F520" t="s">
        <v>2075</v>
      </c>
      <c r="I520" t="s">
        <v>2076</v>
      </c>
    </row>
    <row r="521" spans="1:9" ht="13.5">
      <c r="A521" s="841">
        <v>214007</v>
      </c>
      <c r="B521" t="s">
        <v>44</v>
      </c>
      <c r="C521" t="s">
        <v>290</v>
      </c>
      <c r="D521" t="s">
        <v>2077</v>
      </c>
      <c r="E521" t="s">
        <v>2078</v>
      </c>
      <c r="F521" t="s">
        <v>2079</v>
      </c>
      <c r="I521" t="s">
        <v>2080</v>
      </c>
    </row>
    <row r="522" spans="1:9" ht="13.5">
      <c r="A522" s="841">
        <v>214175</v>
      </c>
      <c r="B522" t="s">
        <v>2081</v>
      </c>
      <c r="C522" t="s">
        <v>2083</v>
      </c>
      <c r="D522" t="s">
        <v>2084</v>
      </c>
      <c r="E522" t="s">
        <v>2085</v>
      </c>
      <c r="F522" t="s">
        <v>2086</v>
      </c>
      <c r="I522" t="s">
        <v>2087</v>
      </c>
    </row>
    <row r="523" spans="1:9" ht="13.5">
      <c r="A523" s="841">
        <v>214197</v>
      </c>
      <c r="B523" t="s">
        <v>2081</v>
      </c>
      <c r="C523" t="s">
        <v>2088</v>
      </c>
      <c r="D523" t="s">
        <v>2089</v>
      </c>
      <c r="E523" t="s">
        <v>2090</v>
      </c>
      <c r="F523" t="s">
        <v>2091</v>
      </c>
      <c r="I523" t="s">
        <v>2092</v>
      </c>
    </row>
    <row r="524" spans="1:9" ht="13.5">
      <c r="A524" s="841">
        <v>214209</v>
      </c>
      <c r="B524" t="s">
        <v>2081</v>
      </c>
      <c r="C524" t="s">
        <v>2088</v>
      </c>
      <c r="D524" t="s">
        <v>2093</v>
      </c>
      <c r="E524" t="s">
        <v>2094</v>
      </c>
      <c r="F524" t="s">
        <v>2095</v>
      </c>
      <c r="I524" t="s">
        <v>2096</v>
      </c>
    </row>
    <row r="525" spans="1:9" ht="13.5">
      <c r="A525" s="841">
        <v>214221</v>
      </c>
      <c r="B525" t="s">
        <v>2081</v>
      </c>
      <c r="C525" t="s">
        <v>2088</v>
      </c>
      <c r="D525" t="s">
        <v>2097</v>
      </c>
      <c r="E525" t="s">
        <v>2098</v>
      </c>
      <c r="F525" t="s">
        <v>2099</v>
      </c>
      <c r="I525" t="s">
        <v>2100</v>
      </c>
    </row>
    <row r="526" spans="1:9" ht="13.5">
      <c r="A526" s="841">
        <v>214232</v>
      </c>
      <c r="B526" t="s">
        <v>2081</v>
      </c>
      <c r="C526" t="s">
        <v>2088</v>
      </c>
      <c r="D526" t="s">
        <v>2101</v>
      </c>
      <c r="E526" t="s">
        <v>2102</v>
      </c>
      <c r="F526" t="s">
        <v>2103</v>
      </c>
      <c r="I526" t="s">
        <v>2104</v>
      </c>
    </row>
    <row r="527" spans="1:9" ht="13.5">
      <c r="A527" s="841">
        <v>214254</v>
      </c>
      <c r="B527" t="s">
        <v>2081</v>
      </c>
      <c r="C527" t="s">
        <v>2088</v>
      </c>
      <c r="D527" t="s">
        <v>2105</v>
      </c>
      <c r="E527" t="s">
        <v>2106</v>
      </c>
      <c r="F527" t="s">
        <v>2107</v>
      </c>
      <c r="I527" t="s">
        <v>2108</v>
      </c>
    </row>
    <row r="528" spans="1:9" ht="13.5">
      <c r="A528" s="841">
        <v>214265</v>
      </c>
      <c r="B528" t="s">
        <v>2081</v>
      </c>
      <c r="C528" t="s">
        <v>2088</v>
      </c>
      <c r="D528" t="s">
        <v>2109</v>
      </c>
      <c r="E528" t="s">
        <v>2110</v>
      </c>
      <c r="F528" t="s">
        <v>2111</v>
      </c>
      <c r="I528" t="s">
        <v>2112</v>
      </c>
    </row>
    <row r="529" spans="1:9" ht="13.5">
      <c r="A529" s="841">
        <v>214287</v>
      </c>
      <c r="B529" t="s">
        <v>2081</v>
      </c>
      <c r="C529" t="s">
        <v>2088</v>
      </c>
      <c r="D529" t="s">
        <v>2113</v>
      </c>
      <c r="E529" t="s">
        <v>2114</v>
      </c>
      <c r="F529" t="s">
        <v>2115</v>
      </c>
      <c r="I529" t="s">
        <v>2116</v>
      </c>
    </row>
    <row r="530" spans="1:9" ht="13.5">
      <c r="A530" s="841">
        <v>214298</v>
      </c>
      <c r="B530" t="s">
        <v>2081</v>
      </c>
      <c r="C530" t="s">
        <v>2088</v>
      </c>
      <c r="D530" t="s">
        <v>2117</v>
      </c>
      <c r="E530" t="s">
        <v>2118</v>
      </c>
      <c r="F530" t="s">
        <v>2119</v>
      </c>
      <c r="I530" t="s">
        <v>2120</v>
      </c>
    </row>
    <row r="531" spans="1:9" ht="13.5">
      <c r="A531" s="841">
        <v>214311</v>
      </c>
      <c r="B531" t="s">
        <v>2081</v>
      </c>
      <c r="C531" t="s">
        <v>2088</v>
      </c>
      <c r="D531" t="s">
        <v>2121</v>
      </c>
      <c r="E531" t="s">
        <v>2122</v>
      </c>
      <c r="F531" t="s">
        <v>2123</v>
      </c>
      <c r="I531" t="s">
        <v>2124</v>
      </c>
    </row>
    <row r="532" spans="1:9" ht="13.5">
      <c r="A532" s="841">
        <v>214333</v>
      </c>
      <c r="B532" t="s">
        <v>2081</v>
      </c>
      <c r="C532" t="s">
        <v>2088</v>
      </c>
      <c r="D532" t="s">
        <v>2125</v>
      </c>
      <c r="E532" t="s">
        <v>2126</v>
      </c>
      <c r="F532" t="s">
        <v>2127</v>
      </c>
      <c r="I532" t="s">
        <v>2128</v>
      </c>
    </row>
    <row r="533" spans="1:9" ht="13.5">
      <c r="A533" s="841">
        <v>214344</v>
      </c>
      <c r="B533" t="s">
        <v>2081</v>
      </c>
      <c r="C533" t="s">
        <v>2088</v>
      </c>
      <c r="D533" t="s">
        <v>2129</v>
      </c>
      <c r="E533" t="s">
        <v>2130</v>
      </c>
      <c r="F533" t="s">
        <v>2131</v>
      </c>
      <c r="I533" t="s">
        <v>2132</v>
      </c>
    </row>
    <row r="534" spans="1:9" ht="13.5">
      <c r="A534" s="841">
        <v>214377</v>
      </c>
      <c r="B534" t="s">
        <v>2081</v>
      </c>
      <c r="C534" t="s">
        <v>2133</v>
      </c>
      <c r="D534" t="s">
        <v>2134</v>
      </c>
      <c r="E534" t="s">
        <v>2135</v>
      </c>
      <c r="F534" t="s">
        <v>2136</v>
      </c>
      <c r="I534" t="s">
        <v>2137</v>
      </c>
    </row>
    <row r="535" spans="1:9" ht="13.5">
      <c r="A535" s="841">
        <v>214388</v>
      </c>
      <c r="B535" t="s">
        <v>981</v>
      </c>
      <c r="C535" t="s">
        <v>982</v>
      </c>
      <c r="D535" t="s">
        <v>2138</v>
      </c>
      <c r="E535" t="s">
        <v>2139</v>
      </c>
      <c r="F535" t="s">
        <v>2140</v>
      </c>
      <c r="I535" t="s">
        <v>2141</v>
      </c>
    </row>
    <row r="536" spans="1:9" ht="13.5">
      <c r="A536" s="841">
        <v>214412</v>
      </c>
      <c r="B536" t="s">
        <v>981</v>
      </c>
      <c r="C536" t="s">
        <v>982</v>
      </c>
      <c r="D536" t="s">
        <v>2142</v>
      </c>
      <c r="E536" t="s">
        <v>2143</v>
      </c>
      <c r="F536" t="s">
        <v>2144</v>
      </c>
      <c r="I536" t="s">
        <v>2145</v>
      </c>
    </row>
    <row r="537" spans="1:9" ht="13.5">
      <c r="A537" s="841">
        <v>214423</v>
      </c>
      <c r="B537" t="s">
        <v>981</v>
      </c>
      <c r="C537" t="s">
        <v>982</v>
      </c>
      <c r="D537" t="s">
        <v>2146</v>
      </c>
      <c r="E537" t="s">
        <v>2147</v>
      </c>
      <c r="F537" t="s">
        <v>2148</v>
      </c>
      <c r="I537" t="s">
        <v>2149</v>
      </c>
    </row>
    <row r="538" spans="1:9" ht="13.5">
      <c r="A538" s="841">
        <v>214434</v>
      </c>
      <c r="B538" t="s">
        <v>981</v>
      </c>
      <c r="C538" t="s">
        <v>982</v>
      </c>
      <c r="D538" t="s">
        <v>2150</v>
      </c>
      <c r="E538" t="s">
        <v>2151</v>
      </c>
      <c r="F538" t="s">
        <v>2152</v>
      </c>
      <c r="I538" t="s">
        <v>2153</v>
      </c>
    </row>
    <row r="539" spans="1:9" ht="13.5">
      <c r="A539" s="841">
        <v>214502</v>
      </c>
      <c r="B539" t="s">
        <v>981</v>
      </c>
      <c r="C539" t="s">
        <v>982</v>
      </c>
      <c r="D539" t="s">
        <v>2154</v>
      </c>
      <c r="E539" t="s">
        <v>2155</v>
      </c>
      <c r="F539" t="s">
        <v>2156</v>
      </c>
      <c r="I539" t="s">
        <v>2157</v>
      </c>
    </row>
    <row r="540" spans="1:9" ht="13.5">
      <c r="A540" s="841">
        <v>214513</v>
      </c>
      <c r="B540" t="s">
        <v>981</v>
      </c>
      <c r="C540" t="s">
        <v>982</v>
      </c>
      <c r="D540" t="s">
        <v>2158</v>
      </c>
      <c r="E540" t="s">
        <v>2159</v>
      </c>
      <c r="F540" t="s">
        <v>2160</v>
      </c>
      <c r="I540" t="s">
        <v>2161</v>
      </c>
    </row>
    <row r="541" spans="1:9" ht="13.5">
      <c r="A541" s="841">
        <v>214535</v>
      </c>
      <c r="B541" t="s">
        <v>981</v>
      </c>
      <c r="C541" t="s">
        <v>982</v>
      </c>
      <c r="D541" t="s">
        <v>2162</v>
      </c>
      <c r="E541" t="s">
        <v>2163</v>
      </c>
      <c r="F541" t="s">
        <v>2164</v>
      </c>
      <c r="I541" t="s">
        <v>2165</v>
      </c>
    </row>
    <row r="542" spans="1:9" ht="13.5">
      <c r="A542" s="841">
        <v>214546</v>
      </c>
      <c r="B542" t="s">
        <v>981</v>
      </c>
      <c r="C542" t="s">
        <v>982</v>
      </c>
      <c r="D542" t="s">
        <v>2166</v>
      </c>
      <c r="E542" t="s">
        <v>2167</v>
      </c>
      <c r="F542" t="s">
        <v>2168</v>
      </c>
      <c r="I542" t="s">
        <v>2169</v>
      </c>
    </row>
    <row r="543" spans="1:9" ht="13.5">
      <c r="A543" s="841">
        <v>214557</v>
      </c>
      <c r="B543" t="s">
        <v>981</v>
      </c>
      <c r="C543" t="s">
        <v>982</v>
      </c>
      <c r="D543" t="s">
        <v>2170</v>
      </c>
      <c r="E543" t="s">
        <v>2171</v>
      </c>
      <c r="F543" t="s">
        <v>2172</v>
      </c>
      <c r="I543" t="s">
        <v>2173</v>
      </c>
    </row>
    <row r="544" spans="1:9" ht="13.5">
      <c r="A544" s="841">
        <v>214568</v>
      </c>
      <c r="B544" t="s">
        <v>981</v>
      </c>
      <c r="C544" t="s">
        <v>982</v>
      </c>
      <c r="D544" t="s">
        <v>2174</v>
      </c>
      <c r="E544" t="s">
        <v>2175</v>
      </c>
      <c r="F544" t="s">
        <v>2176</v>
      </c>
      <c r="I544" t="s">
        <v>2177</v>
      </c>
    </row>
    <row r="545" spans="1:9" ht="13.5">
      <c r="A545" s="841">
        <v>214579</v>
      </c>
      <c r="B545" t="s">
        <v>981</v>
      </c>
      <c r="C545" t="s">
        <v>982</v>
      </c>
      <c r="D545" t="s">
        <v>2178</v>
      </c>
      <c r="E545" t="s">
        <v>2179</v>
      </c>
      <c r="F545" t="s">
        <v>2180</v>
      </c>
      <c r="I545" t="s">
        <v>2181</v>
      </c>
    </row>
    <row r="546" spans="1:9" ht="13.5">
      <c r="A546" s="841">
        <v>214580</v>
      </c>
      <c r="B546" t="s">
        <v>981</v>
      </c>
      <c r="C546" t="s">
        <v>982</v>
      </c>
      <c r="D546" t="s">
        <v>2182</v>
      </c>
      <c r="E546" t="s">
        <v>2183</v>
      </c>
      <c r="F546" t="s">
        <v>2184</v>
      </c>
      <c r="I546" t="s">
        <v>2185</v>
      </c>
    </row>
    <row r="547" spans="1:9" ht="13.5">
      <c r="A547" s="841">
        <v>214603</v>
      </c>
      <c r="B547" t="s">
        <v>981</v>
      </c>
      <c r="C547" t="s">
        <v>982</v>
      </c>
      <c r="D547" t="s">
        <v>2186</v>
      </c>
      <c r="E547" t="s">
        <v>2187</v>
      </c>
      <c r="F547" t="s">
        <v>2188</v>
      </c>
      <c r="I547" t="s">
        <v>2189</v>
      </c>
    </row>
    <row r="548" spans="1:9" ht="13.5">
      <c r="A548" s="841">
        <v>214614</v>
      </c>
      <c r="B548" t="s">
        <v>981</v>
      </c>
      <c r="C548" t="s">
        <v>982</v>
      </c>
      <c r="D548" t="s">
        <v>2190</v>
      </c>
      <c r="E548" t="s">
        <v>2191</v>
      </c>
      <c r="F548" t="s">
        <v>2192</v>
      </c>
      <c r="I548" t="s">
        <v>2193</v>
      </c>
    </row>
    <row r="549" spans="1:9" ht="13.5">
      <c r="A549" s="841">
        <v>214625</v>
      </c>
      <c r="B549" t="s">
        <v>981</v>
      </c>
      <c r="C549" t="s">
        <v>982</v>
      </c>
      <c r="D549" t="s">
        <v>2194</v>
      </c>
      <c r="E549" t="s">
        <v>2195</v>
      </c>
      <c r="F549" t="s">
        <v>2196</v>
      </c>
      <c r="I549" t="s">
        <v>2197</v>
      </c>
    </row>
    <row r="550" spans="1:9" ht="13.5">
      <c r="A550" s="841">
        <v>214636</v>
      </c>
      <c r="B550" t="s">
        <v>981</v>
      </c>
      <c r="C550" t="s">
        <v>982</v>
      </c>
      <c r="D550" t="s">
        <v>2198</v>
      </c>
      <c r="E550" t="s">
        <v>2199</v>
      </c>
      <c r="F550" t="s">
        <v>2200</v>
      </c>
      <c r="I550" t="s">
        <v>2201</v>
      </c>
    </row>
    <row r="551" spans="1:9" ht="13.5">
      <c r="A551" s="841">
        <v>214647</v>
      </c>
      <c r="B551" t="s">
        <v>981</v>
      </c>
      <c r="C551" t="s">
        <v>982</v>
      </c>
      <c r="D551" t="s">
        <v>2202</v>
      </c>
      <c r="E551" t="s">
        <v>2203</v>
      </c>
      <c r="F551" t="s">
        <v>2204</v>
      </c>
      <c r="I551" t="s">
        <v>2205</v>
      </c>
    </row>
    <row r="552" spans="1:9" ht="13.5">
      <c r="A552" s="841">
        <v>214658</v>
      </c>
      <c r="B552" t="s">
        <v>981</v>
      </c>
      <c r="C552" t="s">
        <v>982</v>
      </c>
      <c r="D552" t="s">
        <v>2206</v>
      </c>
      <c r="E552" t="s">
        <v>2207</v>
      </c>
      <c r="F552" t="s">
        <v>2208</v>
      </c>
      <c r="I552" t="s">
        <v>2209</v>
      </c>
    </row>
    <row r="553" spans="1:9" ht="13.5">
      <c r="A553" s="841">
        <v>214669</v>
      </c>
      <c r="B553" t="s">
        <v>981</v>
      </c>
      <c r="C553" t="s">
        <v>982</v>
      </c>
      <c r="D553" t="s">
        <v>2210</v>
      </c>
      <c r="E553" t="s">
        <v>2211</v>
      </c>
      <c r="F553" t="s">
        <v>2212</v>
      </c>
      <c r="I553" t="s">
        <v>2213</v>
      </c>
    </row>
    <row r="554" spans="1:9" ht="13.5">
      <c r="A554" s="841">
        <v>214670</v>
      </c>
      <c r="B554" t="s">
        <v>981</v>
      </c>
      <c r="C554" t="s">
        <v>982</v>
      </c>
      <c r="D554" t="s">
        <v>2214</v>
      </c>
      <c r="E554" t="s">
        <v>2215</v>
      </c>
      <c r="F554" t="s">
        <v>2216</v>
      </c>
      <c r="I554" t="s">
        <v>2217</v>
      </c>
    </row>
    <row r="555" spans="1:9" ht="13.5">
      <c r="A555" s="841">
        <v>214681</v>
      </c>
      <c r="B555" t="s">
        <v>981</v>
      </c>
      <c r="C555" t="s">
        <v>982</v>
      </c>
      <c r="D555" t="s">
        <v>2218</v>
      </c>
      <c r="E555" t="s">
        <v>2219</v>
      </c>
      <c r="F555" t="s">
        <v>2220</v>
      </c>
      <c r="I555" t="s">
        <v>2221</v>
      </c>
    </row>
    <row r="556" spans="1:9" ht="13.5">
      <c r="A556" s="841">
        <v>214692</v>
      </c>
      <c r="B556" t="s">
        <v>981</v>
      </c>
      <c r="C556" t="s">
        <v>982</v>
      </c>
      <c r="D556" t="s">
        <v>2222</v>
      </c>
      <c r="E556" t="s">
        <v>2223</v>
      </c>
      <c r="F556" t="s">
        <v>2224</v>
      </c>
      <c r="I556" t="s">
        <v>2225</v>
      </c>
    </row>
    <row r="557" spans="1:9" ht="13.5">
      <c r="A557" s="841">
        <v>214715</v>
      </c>
      <c r="B557" t="s">
        <v>981</v>
      </c>
      <c r="C557" t="s">
        <v>982</v>
      </c>
      <c r="D557" t="s">
        <v>2226</v>
      </c>
      <c r="E557" t="s">
        <v>2227</v>
      </c>
      <c r="F557" t="s">
        <v>7091</v>
      </c>
      <c r="I557" t="s">
        <v>2228</v>
      </c>
    </row>
    <row r="558" spans="1:9" ht="13.5">
      <c r="A558" s="841">
        <v>214726</v>
      </c>
      <c r="B558" t="s">
        <v>981</v>
      </c>
      <c r="C558" t="s">
        <v>982</v>
      </c>
      <c r="D558" t="s">
        <v>2229</v>
      </c>
      <c r="E558" t="s">
        <v>2230</v>
      </c>
      <c r="F558" t="s">
        <v>2231</v>
      </c>
      <c r="I558" t="s">
        <v>2232</v>
      </c>
    </row>
    <row r="559" spans="1:9" ht="13.5">
      <c r="A559" s="841">
        <v>214737</v>
      </c>
      <c r="B559" t="s">
        <v>981</v>
      </c>
      <c r="C559" t="s">
        <v>982</v>
      </c>
      <c r="D559" t="s">
        <v>2233</v>
      </c>
      <c r="E559" t="s">
        <v>2234</v>
      </c>
      <c r="F559" t="s">
        <v>2235</v>
      </c>
      <c r="I559" t="s">
        <v>2236</v>
      </c>
    </row>
    <row r="560" spans="1:9" ht="13.5">
      <c r="A560" s="841">
        <v>214759</v>
      </c>
      <c r="B560" t="s">
        <v>981</v>
      </c>
      <c r="C560" t="s">
        <v>982</v>
      </c>
      <c r="D560" t="s">
        <v>2237</v>
      </c>
      <c r="E560" t="s">
        <v>2238</v>
      </c>
      <c r="F560" t="s">
        <v>2239</v>
      </c>
      <c r="I560" t="s">
        <v>2240</v>
      </c>
    </row>
    <row r="561" spans="1:9" ht="13.5">
      <c r="A561" s="841">
        <v>214760</v>
      </c>
      <c r="B561" t="s">
        <v>981</v>
      </c>
      <c r="C561" t="s">
        <v>982</v>
      </c>
      <c r="D561" t="s">
        <v>2241</v>
      </c>
      <c r="E561" t="s">
        <v>2242</v>
      </c>
      <c r="F561" t="s">
        <v>2243</v>
      </c>
      <c r="I561" t="s">
        <v>2244</v>
      </c>
    </row>
    <row r="562" spans="1:9" ht="13.5">
      <c r="A562" s="841">
        <v>214771</v>
      </c>
      <c r="B562" t="s">
        <v>981</v>
      </c>
      <c r="C562" t="s">
        <v>982</v>
      </c>
      <c r="D562" t="s">
        <v>2245</v>
      </c>
      <c r="E562" t="s">
        <v>2246</v>
      </c>
      <c r="F562" t="s">
        <v>2247</v>
      </c>
      <c r="I562" t="s">
        <v>2248</v>
      </c>
    </row>
    <row r="563" spans="1:9" ht="13.5">
      <c r="A563" s="841">
        <v>214782</v>
      </c>
      <c r="B563" t="s">
        <v>981</v>
      </c>
      <c r="C563" t="s">
        <v>982</v>
      </c>
      <c r="D563" t="s">
        <v>2249</v>
      </c>
      <c r="E563" t="s">
        <v>2250</v>
      </c>
      <c r="F563" t="s">
        <v>2251</v>
      </c>
      <c r="I563" t="s">
        <v>2252</v>
      </c>
    </row>
    <row r="564" spans="1:9" ht="13.5">
      <c r="A564" s="841">
        <v>214793</v>
      </c>
      <c r="B564" t="s">
        <v>981</v>
      </c>
      <c r="C564" t="s">
        <v>982</v>
      </c>
      <c r="D564" t="s">
        <v>2253</v>
      </c>
      <c r="E564" t="s">
        <v>2254</v>
      </c>
      <c r="F564" t="s">
        <v>2255</v>
      </c>
      <c r="I564" t="s">
        <v>2256</v>
      </c>
    </row>
    <row r="565" spans="1:9" ht="13.5">
      <c r="A565" s="841">
        <v>214805</v>
      </c>
      <c r="B565" t="s">
        <v>981</v>
      </c>
      <c r="C565" t="s">
        <v>982</v>
      </c>
      <c r="D565" t="s">
        <v>2257</v>
      </c>
      <c r="E565" t="s">
        <v>2258</v>
      </c>
      <c r="F565" t="s">
        <v>2259</v>
      </c>
      <c r="I565" t="s">
        <v>2260</v>
      </c>
    </row>
    <row r="566" spans="1:9" ht="13.5">
      <c r="A566" s="841">
        <v>214827</v>
      </c>
      <c r="B566" t="s">
        <v>981</v>
      </c>
      <c r="C566" t="s">
        <v>982</v>
      </c>
      <c r="D566" t="s">
        <v>2261</v>
      </c>
      <c r="E566" t="s">
        <v>2262</v>
      </c>
      <c r="F566" t="s">
        <v>2263</v>
      </c>
      <c r="I566" t="s">
        <v>2264</v>
      </c>
    </row>
    <row r="567" spans="1:9" ht="13.5">
      <c r="A567" s="841">
        <v>214838</v>
      </c>
      <c r="B567" t="s">
        <v>981</v>
      </c>
      <c r="C567" t="s">
        <v>982</v>
      </c>
      <c r="D567" t="s">
        <v>2265</v>
      </c>
      <c r="E567" t="s">
        <v>2266</v>
      </c>
      <c r="F567" t="s">
        <v>2267</v>
      </c>
      <c r="I567" t="s">
        <v>2268</v>
      </c>
    </row>
    <row r="568" spans="1:9" ht="13.5">
      <c r="A568" s="841">
        <v>214849</v>
      </c>
      <c r="B568" t="s">
        <v>981</v>
      </c>
      <c r="C568" t="s">
        <v>982</v>
      </c>
      <c r="D568" t="s">
        <v>2269</v>
      </c>
      <c r="E568" t="s">
        <v>2270</v>
      </c>
      <c r="F568" t="s">
        <v>2271</v>
      </c>
      <c r="I568" t="s">
        <v>2272</v>
      </c>
    </row>
    <row r="569" spans="1:9" ht="13.5">
      <c r="A569" s="841">
        <v>214850</v>
      </c>
      <c r="B569" t="s">
        <v>981</v>
      </c>
      <c r="C569" t="s">
        <v>982</v>
      </c>
      <c r="D569" t="s">
        <v>2273</v>
      </c>
      <c r="E569" t="s">
        <v>2274</v>
      </c>
      <c r="F569" t="s">
        <v>2275</v>
      </c>
      <c r="I569" t="s">
        <v>2276</v>
      </c>
    </row>
    <row r="570" spans="1:9" ht="13.5">
      <c r="A570" s="841">
        <v>214861</v>
      </c>
      <c r="B570" t="s">
        <v>981</v>
      </c>
      <c r="C570" t="s">
        <v>982</v>
      </c>
      <c r="D570" t="s">
        <v>2277</v>
      </c>
      <c r="E570" t="s">
        <v>2278</v>
      </c>
      <c r="F570" t="s">
        <v>7092</v>
      </c>
      <c r="I570" t="s">
        <v>2279</v>
      </c>
    </row>
    <row r="571" spans="1:9" ht="13.5">
      <c r="A571" s="841">
        <v>214872</v>
      </c>
      <c r="B571" t="s">
        <v>981</v>
      </c>
      <c r="C571" t="s">
        <v>982</v>
      </c>
      <c r="D571" t="s">
        <v>2280</v>
      </c>
      <c r="E571" t="s">
        <v>2281</v>
      </c>
      <c r="F571" t="s">
        <v>2282</v>
      </c>
      <c r="I571" t="s">
        <v>2283</v>
      </c>
    </row>
    <row r="572" spans="1:9" ht="13.5">
      <c r="A572" s="841">
        <v>214883</v>
      </c>
      <c r="B572" t="s">
        <v>981</v>
      </c>
      <c r="C572" t="s">
        <v>982</v>
      </c>
      <c r="D572" t="s">
        <v>2284</v>
      </c>
      <c r="E572" t="s">
        <v>2285</v>
      </c>
      <c r="F572" t="s">
        <v>2286</v>
      </c>
      <c r="I572" t="s">
        <v>2287</v>
      </c>
    </row>
    <row r="573" spans="1:9" ht="13.5">
      <c r="A573" s="841">
        <v>214894</v>
      </c>
      <c r="B573" t="s">
        <v>981</v>
      </c>
      <c r="C573" t="s">
        <v>982</v>
      </c>
      <c r="D573" t="s">
        <v>2288</v>
      </c>
      <c r="E573" t="s">
        <v>2288</v>
      </c>
      <c r="F573" t="s">
        <v>2289</v>
      </c>
      <c r="I573" t="s">
        <v>2290</v>
      </c>
    </row>
    <row r="574" spans="1:9" ht="13.5">
      <c r="A574" s="841">
        <v>214928</v>
      </c>
      <c r="B574" t="s">
        <v>981</v>
      </c>
      <c r="C574" t="s">
        <v>982</v>
      </c>
      <c r="D574" t="s">
        <v>2291</v>
      </c>
      <c r="E574" t="s">
        <v>2292</v>
      </c>
      <c r="F574" t="s">
        <v>2293</v>
      </c>
      <c r="I574" t="s">
        <v>2294</v>
      </c>
    </row>
    <row r="575" spans="1:9" ht="13.5">
      <c r="A575" s="841">
        <v>214940</v>
      </c>
      <c r="B575" t="s">
        <v>981</v>
      </c>
      <c r="C575" t="s">
        <v>982</v>
      </c>
      <c r="D575" t="s">
        <v>2295</v>
      </c>
      <c r="E575" t="s">
        <v>2296</v>
      </c>
      <c r="F575" t="s">
        <v>2297</v>
      </c>
      <c r="I575" t="s">
        <v>2298</v>
      </c>
    </row>
    <row r="576" spans="1:9" ht="13.5">
      <c r="A576" s="841">
        <v>214951</v>
      </c>
      <c r="B576" t="s">
        <v>981</v>
      </c>
      <c r="C576" t="s">
        <v>982</v>
      </c>
      <c r="D576" t="s">
        <v>2299</v>
      </c>
      <c r="E576" t="s">
        <v>2300</v>
      </c>
      <c r="F576" t="s">
        <v>2301</v>
      </c>
      <c r="I576" t="s">
        <v>2302</v>
      </c>
    </row>
    <row r="577" spans="1:9" ht="13.5">
      <c r="A577" s="841">
        <v>214962</v>
      </c>
      <c r="B577" t="s">
        <v>981</v>
      </c>
      <c r="C577" t="s">
        <v>982</v>
      </c>
      <c r="D577" t="s">
        <v>2303</v>
      </c>
      <c r="E577" t="s">
        <v>2304</v>
      </c>
      <c r="F577" t="s">
        <v>2305</v>
      </c>
      <c r="I577" t="s">
        <v>2306</v>
      </c>
    </row>
    <row r="578" spans="1:9" ht="13.5">
      <c r="A578" s="841">
        <v>214984</v>
      </c>
      <c r="B578" t="s">
        <v>981</v>
      </c>
      <c r="C578" t="s">
        <v>982</v>
      </c>
      <c r="D578" t="s">
        <v>2307</v>
      </c>
      <c r="E578" t="s">
        <v>2308</v>
      </c>
      <c r="F578" t="s">
        <v>2309</v>
      </c>
      <c r="I578" t="s">
        <v>2310</v>
      </c>
    </row>
    <row r="579" spans="1:9" ht="13.5">
      <c r="A579" s="841">
        <v>215019</v>
      </c>
      <c r="B579" t="s">
        <v>981</v>
      </c>
      <c r="C579" t="s">
        <v>982</v>
      </c>
      <c r="D579" t="s">
        <v>2311</v>
      </c>
      <c r="E579" t="s">
        <v>2312</v>
      </c>
      <c r="F579" t="s">
        <v>2313</v>
      </c>
      <c r="I579" t="s">
        <v>2314</v>
      </c>
    </row>
    <row r="580" spans="1:9" ht="13.5">
      <c r="A580" s="841">
        <v>215020</v>
      </c>
      <c r="B580" t="s">
        <v>981</v>
      </c>
      <c r="C580" t="s">
        <v>982</v>
      </c>
      <c r="D580" t="s">
        <v>2315</v>
      </c>
      <c r="E580" t="s">
        <v>2316</v>
      </c>
      <c r="F580" t="s">
        <v>2317</v>
      </c>
      <c r="I580" t="s">
        <v>2318</v>
      </c>
    </row>
    <row r="581" spans="1:9" ht="13.5">
      <c r="A581" s="841">
        <v>215031</v>
      </c>
      <c r="B581" t="s">
        <v>981</v>
      </c>
      <c r="C581" t="s">
        <v>982</v>
      </c>
      <c r="D581" t="s">
        <v>2319</v>
      </c>
      <c r="E581" t="s">
        <v>2320</v>
      </c>
      <c r="F581" t="s">
        <v>2321</v>
      </c>
      <c r="I581" t="s">
        <v>2322</v>
      </c>
    </row>
    <row r="582" spans="1:9" ht="13.5">
      <c r="A582" s="841">
        <v>215042</v>
      </c>
      <c r="B582" t="s">
        <v>981</v>
      </c>
      <c r="C582" t="s">
        <v>982</v>
      </c>
      <c r="D582" t="s">
        <v>2323</v>
      </c>
      <c r="E582" t="s">
        <v>2324</v>
      </c>
      <c r="F582" t="s">
        <v>2325</v>
      </c>
      <c r="I582" t="s">
        <v>2326</v>
      </c>
    </row>
    <row r="583" spans="1:9" ht="13.5">
      <c r="A583" s="841">
        <v>215064</v>
      </c>
      <c r="B583" t="s">
        <v>981</v>
      </c>
      <c r="C583" t="s">
        <v>982</v>
      </c>
      <c r="D583" t="s">
        <v>2327</v>
      </c>
      <c r="E583" t="s">
        <v>2328</v>
      </c>
      <c r="F583" t="s">
        <v>2329</v>
      </c>
      <c r="I583" t="s">
        <v>2330</v>
      </c>
    </row>
    <row r="584" spans="1:9" ht="13.5">
      <c r="A584" s="841">
        <v>215075</v>
      </c>
      <c r="B584" t="s">
        <v>981</v>
      </c>
      <c r="C584" t="s">
        <v>982</v>
      </c>
      <c r="D584" t="s">
        <v>2331</v>
      </c>
      <c r="E584" t="s">
        <v>2332</v>
      </c>
      <c r="F584" t="s">
        <v>2333</v>
      </c>
      <c r="I584" t="s">
        <v>2334</v>
      </c>
    </row>
    <row r="585" spans="1:9" ht="13.5">
      <c r="A585" s="841">
        <v>215097</v>
      </c>
      <c r="B585" t="s">
        <v>981</v>
      </c>
      <c r="C585" t="s">
        <v>982</v>
      </c>
      <c r="D585" t="s">
        <v>2335</v>
      </c>
      <c r="E585" t="s">
        <v>2336</v>
      </c>
      <c r="F585" t="s">
        <v>2337</v>
      </c>
      <c r="I585" t="s">
        <v>2338</v>
      </c>
    </row>
    <row r="586" spans="1:9" ht="13.5">
      <c r="A586" s="841">
        <v>215110</v>
      </c>
      <c r="B586" t="s">
        <v>981</v>
      </c>
      <c r="C586" t="s">
        <v>982</v>
      </c>
      <c r="D586" t="s">
        <v>2339</v>
      </c>
      <c r="E586" t="s">
        <v>2340</v>
      </c>
      <c r="F586" t="s">
        <v>2341</v>
      </c>
      <c r="I586" t="s">
        <v>2342</v>
      </c>
    </row>
    <row r="587" spans="1:9" ht="13.5">
      <c r="A587" s="841">
        <v>215121</v>
      </c>
      <c r="B587" t="s">
        <v>981</v>
      </c>
      <c r="C587" t="s">
        <v>982</v>
      </c>
      <c r="D587" t="s">
        <v>2343</v>
      </c>
      <c r="E587" t="s">
        <v>2344</v>
      </c>
      <c r="F587" t="s">
        <v>2345</v>
      </c>
      <c r="I587" t="s">
        <v>2346</v>
      </c>
    </row>
    <row r="588" spans="1:9" ht="13.5">
      <c r="A588" s="841">
        <v>215154</v>
      </c>
      <c r="B588" t="s">
        <v>981</v>
      </c>
      <c r="C588" t="s">
        <v>982</v>
      </c>
      <c r="D588" t="s">
        <v>2347</v>
      </c>
      <c r="E588" t="s">
        <v>2348</v>
      </c>
      <c r="F588" t="s">
        <v>2349</v>
      </c>
      <c r="I588" t="s">
        <v>2350</v>
      </c>
    </row>
    <row r="589" spans="1:9" ht="13.5">
      <c r="A589" s="841">
        <v>215198</v>
      </c>
      <c r="B589" t="s">
        <v>981</v>
      </c>
      <c r="C589" t="s">
        <v>982</v>
      </c>
      <c r="D589" t="s">
        <v>2351</v>
      </c>
      <c r="E589" t="s">
        <v>2352</v>
      </c>
      <c r="F589" t="s">
        <v>2353</v>
      </c>
      <c r="I589" t="s">
        <v>2354</v>
      </c>
    </row>
    <row r="590" spans="1:9" ht="13.5">
      <c r="A590" s="841">
        <v>215200</v>
      </c>
      <c r="B590" t="s">
        <v>981</v>
      </c>
      <c r="C590" t="s">
        <v>982</v>
      </c>
      <c r="D590" t="s">
        <v>2355</v>
      </c>
      <c r="E590" t="s">
        <v>2356</v>
      </c>
      <c r="F590" t="s">
        <v>2357</v>
      </c>
      <c r="I590" t="s">
        <v>2358</v>
      </c>
    </row>
    <row r="591" spans="1:9" ht="13.5">
      <c r="A591" s="841">
        <v>215211</v>
      </c>
      <c r="B591" t="s">
        <v>981</v>
      </c>
      <c r="C591" t="s">
        <v>982</v>
      </c>
      <c r="D591" t="s">
        <v>2359</v>
      </c>
      <c r="E591" t="s">
        <v>2360</v>
      </c>
      <c r="F591" t="s">
        <v>2361</v>
      </c>
      <c r="I591" t="s">
        <v>2362</v>
      </c>
    </row>
    <row r="592" spans="1:9" ht="13.5">
      <c r="A592" s="841">
        <v>215222</v>
      </c>
      <c r="B592" t="s">
        <v>981</v>
      </c>
      <c r="C592" t="s">
        <v>982</v>
      </c>
      <c r="D592" t="s">
        <v>2363</v>
      </c>
      <c r="E592" t="s">
        <v>2364</v>
      </c>
      <c r="F592" t="s">
        <v>2365</v>
      </c>
      <c r="I592" t="s">
        <v>2366</v>
      </c>
    </row>
    <row r="593" spans="1:9" ht="13.5">
      <c r="A593" s="841">
        <v>215233</v>
      </c>
      <c r="B593" t="s">
        <v>981</v>
      </c>
      <c r="C593" t="s">
        <v>982</v>
      </c>
      <c r="D593" t="s">
        <v>2367</v>
      </c>
      <c r="E593" t="s">
        <v>2368</v>
      </c>
      <c r="F593" t="s">
        <v>2369</v>
      </c>
      <c r="I593" t="s">
        <v>2370</v>
      </c>
    </row>
    <row r="594" spans="1:9" ht="13.5">
      <c r="A594" s="841">
        <v>215255</v>
      </c>
      <c r="B594" t="s">
        <v>981</v>
      </c>
      <c r="C594" t="s">
        <v>982</v>
      </c>
      <c r="D594" t="s">
        <v>2371</v>
      </c>
      <c r="E594" t="s">
        <v>2372</v>
      </c>
      <c r="F594" t="s">
        <v>2373</v>
      </c>
      <c r="I594" t="s">
        <v>2374</v>
      </c>
    </row>
    <row r="595" spans="1:9" ht="13.5">
      <c r="A595" s="841">
        <v>215266</v>
      </c>
      <c r="B595" t="s">
        <v>981</v>
      </c>
      <c r="C595" t="s">
        <v>982</v>
      </c>
      <c r="D595" t="s">
        <v>2375</v>
      </c>
      <c r="E595" t="s">
        <v>2376</v>
      </c>
      <c r="F595" t="s">
        <v>2377</v>
      </c>
      <c r="I595" t="s">
        <v>2378</v>
      </c>
    </row>
    <row r="596" spans="1:9" ht="13.5">
      <c r="A596" s="841">
        <v>215277</v>
      </c>
      <c r="B596" t="s">
        <v>981</v>
      </c>
      <c r="C596" t="s">
        <v>982</v>
      </c>
      <c r="D596" t="s">
        <v>2379</v>
      </c>
      <c r="E596" t="s">
        <v>2380</v>
      </c>
      <c r="F596" t="s">
        <v>2381</v>
      </c>
      <c r="I596" t="s">
        <v>2382</v>
      </c>
    </row>
    <row r="597" spans="1:9" ht="13.5">
      <c r="A597" s="841">
        <v>215323</v>
      </c>
      <c r="B597" t="s">
        <v>981</v>
      </c>
      <c r="C597" t="s">
        <v>982</v>
      </c>
      <c r="D597" t="s">
        <v>2383</v>
      </c>
      <c r="E597" t="s">
        <v>2384</v>
      </c>
      <c r="F597" t="s">
        <v>2385</v>
      </c>
      <c r="I597" t="s">
        <v>2386</v>
      </c>
    </row>
    <row r="598" spans="1:9" ht="13.5">
      <c r="A598" s="841">
        <v>215367</v>
      </c>
      <c r="B598" t="s">
        <v>981</v>
      </c>
      <c r="C598" t="s">
        <v>982</v>
      </c>
      <c r="D598" t="s">
        <v>2387</v>
      </c>
      <c r="E598" t="s">
        <v>2388</v>
      </c>
      <c r="F598" t="s">
        <v>2389</v>
      </c>
      <c r="I598" t="s">
        <v>2390</v>
      </c>
    </row>
    <row r="599" spans="1:9" ht="13.5">
      <c r="A599" s="841">
        <v>215390</v>
      </c>
      <c r="B599" t="s">
        <v>981</v>
      </c>
      <c r="C599" t="s">
        <v>982</v>
      </c>
      <c r="D599" t="s">
        <v>2391</v>
      </c>
      <c r="E599" t="s">
        <v>2392</v>
      </c>
      <c r="F599" t="s">
        <v>2393</v>
      </c>
      <c r="I599" t="s">
        <v>2394</v>
      </c>
    </row>
    <row r="600" spans="1:9" ht="13.5">
      <c r="A600" s="841">
        <v>215402</v>
      </c>
      <c r="B600" t="s">
        <v>981</v>
      </c>
      <c r="C600" t="s">
        <v>982</v>
      </c>
      <c r="D600" t="s">
        <v>2395</v>
      </c>
      <c r="E600" t="s">
        <v>2396</v>
      </c>
      <c r="F600" t="s">
        <v>2397</v>
      </c>
      <c r="I600" t="s">
        <v>2398</v>
      </c>
    </row>
    <row r="601" spans="1:9" ht="13.5">
      <c r="A601" s="841">
        <v>215424</v>
      </c>
      <c r="B601" t="s">
        <v>981</v>
      </c>
      <c r="C601" t="s">
        <v>982</v>
      </c>
      <c r="D601" t="s">
        <v>2399</v>
      </c>
      <c r="E601" t="s">
        <v>2400</v>
      </c>
      <c r="F601" t="s">
        <v>2401</v>
      </c>
      <c r="I601" t="s">
        <v>2402</v>
      </c>
    </row>
    <row r="602" spans="1:9" ht="13.5">
      <c r="A602" s="841">
        <v>215435</v>
      </c>
      <c r="B602" t="s">
        <v>981</v>
      </c>
      <c r="C602" t="s">
        <v>982</v>
      </c>
      <c r="D602" t="s">
        <v>2403</v>
      </c>
      <c r="E602" t="s">
        <v>2404</v>
      </c>
      <c r="F602" t="s">
        <v>2405</v>
      </c>
      <c r="I602" t="s">
        <v>2406</v>
      </c>
    </row>
    <row r="603" spans="1:9" ht="13.5">
      <c r="A603" s="841">
        <v>215457</v>
      </c>
      <c r="B603" t="s">
        <v>981</v>
      </c>
      <c r="C603" t="s">
        <v>982</v>
      </c>
      <c r="D603" t="s">
        <v>2407</v>
      </c>
      <c r="E603" t="s">
        <v>2408</v>
      </c>
      <c r="F603" t="s">
        <v>2409</v>
      </c>
      <c r="I603" t="s">
        <v>2410</v>
      </c>
    </row>
    <row r="604" spans="1:9" ht="13.5">
      <c r="A604" s="841">
        <v>215468</v>
      </c>
      <c r="B604" t="s">
        <v>981</v>
      </c>
      <c r="C604" t="s">
        <v>982</v>
      </c>
      <c r="D604" t="s">
        <v>2411</v>
      </c>
      <c r="E604" t="s">
        <v>2412</v>
      </c>
      <c r="F604" t="s">
        <v>2413</v>
      </c>
      <c r="I604" t="s">
        <v>2414</v>
      </c>
    </row>
    <row r="605" spans="1:9" ht="13.5">
      <c r="A605" s="841">
        <v>215479</v>
      </c>
      <c r="B605" t="s">
        <v>981</v>
      </c>
      <c r="C605" t="s">
        <v>982</v>
      </c>
      <c r="D605" t="s">
        <v>2415</v>
      </c>
      <c r="E605" t="s">
        <v>2416</v>
      </c>
      <c r="F605" t="s">
        <v>2417</v>
      </c>
      <c r="I605" t="s">
        <v>2418</v>
      </c>
    </row>
    <row r="606" spans="1:9" ht="13.5">
      <c r="A606" s="841">
        <v>215480</v>
      </c>
      <c r="B606" t="s">
        <v>981</v>
      </c>
      <c r="C606" t="s">
        <v>982</v>
      </c>
      <c r="D606" t="s">
        <v>2419</v>
      </c>
      <c r="E606" t="s">
        <v>2420</v>
      </c>
      <c r="F606" t="s">
        <v>2421</v>
      </c>
      <c r="I606" t="s">
        <v>2422</v>
      </c>
    </row>
    <row r="607" spans="1:9" ht="13.5">
      <c r="A607" s="841">
        <v>215491</v>
      </c>
      <c r="B607" t="s">
        <v>981</v>
      </c>
      <c r="C607" t="s">
        <v>982</v>
      </c>
      <c r="D607" t="s">
        <v>2423</v>
      </c>
      <c r="E607" t="s">
        <v>2424</v>
      </c>
      <c r="F607" t="s">
        <v>2425</v>
      </c>
      <c r="I607" t="s">
        <v>2426</v>
      </c>
    </row>
    <row r="608" spans="1:9" ht="13.5">
      <c r="A608" s="841">
        <v>215503</v>
      </c>
      <c r="B608" t="s">
        <v>981</v>
      </c>
      <c r="C608" t="s">
        <v>982</v>
      </c>
      <c r="D608" t="s">
        <v>2427</v>
      </c>
      <c r="E608" t="s">
        <v>2428</v>
      </c>
      <c r="F608" t="s">
        <v>2429</v>
      </c>
      <c r="I608" t="s">
        <v>2430</v>
      </c>
    </row>
    <row r="609" spans="1:9" ht="13.5">
      <c r="A609" s="841">
        <v>215514</v>
      </c>
      <c r="B609" t="s">
        <v>981</v>
      </c>
      <c r="C609" t="s">
        <v>982</v>
      </c>
      <c r="D609" t="s">
        <v>2431</v>
      </c>
      <c r="E609" t="s">
        <v>2432</v>
      </c>
      <c r="F609" t="s">
        <v>2433</v>
      </c>
      <c r="I609" t="s">
        <v>2434</v>
      </c>
    </row>
    <row r="610" spans="1:9" ht="13.5">
      <c r="A610" s="841">
        <v>215525</v>
      </c>
      <c r="B610" t="s">
        <v>981</v>
      </c>
      <c r="C610" t="s">
        <v>982</v>
      </c>
      <c r="D610" t="s">
        <v>2435</v>
      </c>
      <c r="E610" t="s">
        <v>2436</v>
      </c>
      <c r="F610" t="s">
        <v>2437</v>
      </c>
      <c r="I610" t="s">
        <v>2438</v>
      </c>
    </row>
    <row r="611" spans="1:9" ht="13.5">
      <c r="A611" s="841">
        <v>215536</v>
      </c>
      <c r="B611" t="s">
        <v>981</v>
      </c>
      <c r="C611" t="s">
        <v>982</v>
      </c>
      <c r="D611" t="s">
        <v>2439</v>
      </c>
      <c r="E611" t="s">
        <v>2440</v>
      </c>
      <c r="F611" t="s">
        <v>2441</v>
      </c>
      <c r="I611" t="s">
        <v>2442</v>
      </c>
    </row>
    <row r="612" spans="1:9" ht="13.5">
      <c r="A612" s="841">
        <v>215547</v>
      </c>
      <c r="B612" t="s">
        <v>981</v>
      </c>
      <c r="C612" t="s">
        <v>982</v>
      </c>
      <c r="D612" t="s">
        <v>2443</v>
      </c>
      <c r="E612" t="s">
        <v>2444</v>
      </c>
      <c r="F612" t="s">
        <v>2445</v>
      </c>
      <c r="I612" t="s">
        <v>2446</v>
      </c>
    </row>
    <row r="613" spans="1:9" ht="13.5">
      <c r="A613" s="841">
        <v>215569</v>
      </c>
      <c r="B613" t="s">
        <v>981</v>
      </c>
      <c r="C613" t="s">
        <v>982</v>
      </c>
      <c r="D613" t="s">
        <v>2447</v>
      </c>
      <c r="E613" t="s">
        <v>2448</v>
      </c>
      <c r="F613" t="s">
        <v>2449</v>
      </c>
      <c r="I613" t="s">
        <v>2450</v>
      </c>
    </row>
    <row r="614" spans="1:9" ht="13.5">
      <c r="A614" s="841">
        <v>215626</v>
      </c>
      <c r="B614" t="s">
        <v>981</v>
      </c>
      <c r="C614" t="s">
        <v>982</v>
      </c>
      <c r="D614" t="s">
        <v>2451</v>
      </c>
      <c r="E614" t="s">
        <v>2452</v>
      </c>
      <c r="F614" t="s">
        <v>2453</v>
      </c>
      <c r="I614" t="s">
        <v>2454</v>
      </c>
    </row>
    <row r="615" spans="1:9" ht="13.5">
      <c r="A615" s="841">
        <v>215693</v>
      </c>
      <c r="B615" t="s">
        <v>981</v>
      </c>
      <c r="C615" t="s">
        <v>982</v>
      </c>
      <c r="D615" t="s">
        <v>2455</v>
      </c>
      <c r="E615" t="s">
        <v>2456</v>
      </c>
      <c r="F615" t="s">
        <v>2457</v>
      </c>
      <c r="I615" t="s">
        <v>2458</v>
      </c>
    </row>
    <row r="616" spans="1:9" ht="13.5">
      <c r="A616" s="841">
        <v>215738</v>
      </c>
      <c r="B616" t="s">
        <v>981</v>
      </c>
      <c r="C616" t="s">
        <v>982</v>
      </c>
      <c r="D616" t="s">
        <v>2459</v>
      </c>
      <c r="E616" t="s">
        <v>2460</v>
      </c>
      <c r="F616" t="s">
        <v>2461</v>
      </c>
      <c r="I616" t="s">
        <v>2462</v>
      </c>
    </row>
    <row r="617" spans="1:9" ht="13.5">
      <c r="A617" s="841">
        <v>215749</v>
      </c>
      <c r="B617" t="s">
        <v>981</v>
      </c>
      <c r="C617" t="s">
        <v>982</v>
      </c>
      <c r="D617" t="s">
        <v>2463</v>
      </c>
      <c r="E617" t="s">
        <v>2464</v>
      </c>
      <c r="F617" t="s">
        <v>2465</v>
      </c>
      <c r="I617" t="s">
        <v>2466</v>
      </c>
    </row>
    <row r="618" spans="1:9" ht="13.5">
      <c r="A618" s="841">
        <v>215750</v>
      </c>
      <c r="B618" t="s">
        <v>981</v>
      </c>
      <c r="C618" t="s">
        <v>982</v>
      </c>
      <c r="D618" t="s">
        <v>2467</v>
      </c>
      <c r="E618" t="s">
        <v>2468</v>
      </c>
      <c r="F618" t="s">
        <v>2469</v>
      </c>
      <c r="I618" t="s">
        <v>2470</v>
      </c>
    </row>
    <row r="619" spans="1:9" ht="13.5">
      <c r="A619" s="841">
        <v>215761</v>
      </c>
      <c r="B619" t="s">
        <v>981</v>
      </c>
      <c r="C619" t="s">
        <v>982</v>
      </c>
      <c r="D619" t="s">
        <v>2471</v>
      </c>
      <c r="E619" t="s">
        <v>2472</v>
      </c>
      <c r="F619" t="s">
        <v>2473</v>
      </c>
      <c r="I619" t="s">
        <v>2474</v>
      </c>
    </row>
    <row r="620" spans="1:9" ht="13.5">
      <c r="A620" s="841">
        <v>215783</v>
      </c>
      <c r="B620" t="s">
        <v>981</v>
      </c>
      <c r="C620" t="s">
        <v>982</v>
      </c>
      <c r="D620" t="s">
        <v>2475</v>
      </c>
      <c r="E620" t="s">
        <v>2476</v>
      </c>
      <c r="F620" t="s">
        <v>7093</v>
      </c>
      <c r="I620" t="s">
        <v>2477</v>
      </c>
    </row>
    <row r="621" spans="1:9" ht="13.5">
      <c r="A621" s="841">
        <v>215794</v>
      </c>
      <c r="B621" t="s">
        <v>981</v>
      </c>
      <c r="C621" t="s">
        <v>982</v>
      </c>
      <c r="D621" t="s">
        <v>2478</v>
      </c>
      <c r="E621" t="s">
        <v>2479</v>
      </c>
      <c r="F621" t="s">
        <v>2480</v>
      </c>
      <c r="I621" t="s">
        <v>2481</v>
      </c>
    </row>
    <row r="622" spans="1:9" ht="13.5">
      <c r="A622" s="841">
        <v>215839</v>
      </c>
      <c r="B622" t="s">
        <v>981</v>
      </c>
      <c r="C622" t="s">
        <v>982</v>
      </c>
      <c r="D622" t="s">
        <v>2482</v>
      </c>
      <c r="E622" t="s">
        <v>2483</v>
      </c>
      <c r="F622" t="s">
        <v>2484</v>
      </c>
      <c r="I622" t="s">
        <v>2485</v>
      </c>
    </row>
    <row r="623" spans="1:9" ht="13.5">
      <c r="A623" s="841">
        <v>215840</v>
      </c>
      <c r="B623" t="s">
        <v>981</v>
      </c>
      <c r="C623" t="s">
        <v>982</v>
      </c>
      <c r="D623" t="s">
        <v>2486</v>
      </c>
      <c r="E623" t="s">
        <v>2487</v>
      </c>
      <c r="F623" t="s">
        <v>2488</v>
      </c>
      <c r="I623" t="s">
        <v>2489</v>
      </c>
    </row>
    <row r="624" spans="1:9" ht="13.5">
      <c r="A624" s="841">
        <v>215851</v>
      </c>
      <c r="B624" t="s">
        <v>981</v>
      </c>
      <c r="C624" t="s">
        <v>982</v>
      </c>
      <c r="D624" t="s">
        <v>7094</v>
      </c>
      <c r="E624" t="s">
        <v>7095</v>
      </c>
      <c r="F624" t="s">
        <v>7096</v>
      </c>
      <c r="I624" t="s">
        <v>2490</v>
      </c>
    </row>
    <row r="625" spans="1:9" ht="13.5">
      <c r="A625" s="841">
        <v>215862</v>
      </c>
      <c r="B625" t="s">
        <v>981</v>
      </c>
      <c r="C625" t="s">
        <v>982</v>
      </c>
      <c r="D625" t="s">
        <v>2491</v>
      </c>
      <c r="E625" t="s">
        <v>2492</v>
      </c>
      <c r="F625" t="s">
        <v>2493</v>
      </c>
      <c r="I625" t="s">
        <v>2494</v>
      </c>
    </row>
    <row r="626" spans="1:9" ht="13.5">
      <c r="A626" s="841">
        <v>215895</v>
      </c>
      <c r="B626" t="s">
        <v>981</v>
      </c>
      <c r="C626" t="s">
        <v>982</v>
      </c>
      <c r="D626" t="s">
        <v>2495</v>
      </c>
      <c r="E626" t="s">
        <v>2496</v>
      </c>
      <c r="F626" t="s">
        <v>2497</v>
      </c>
      <c r="I626" t="s">
        <v>2498</v>
      </c>
    </row>
    <row r="627" spans="1:9" ht="13.5">
      <c r="A627" s="841">
        <v>215907</v>
      </c>
      <c r="B627" t="s">
        <v>981</v>
      </c>
      <c r="C627" t="s">
        <v>982</v>
      </c>
      <c r="D627" t="s">
        <v>2499</v>
      </c>
      <c r="E627" t="s">
        <v>2500</v>
      </c>
      <c r="F627" t="s">
        <v>2501</v>
      </c>
      <c r="I627" t="s">
        <v>2502</v>
      </c>
    </row>
    <row r="628" spans="1:9" ht="13.5">
      <c r="A628" s="841">
        <v>215930</v>
      </c>
      <c r="B628" t="s">
        <v>981</v>
      </c>
      <c r="C628" t="s">
        <v>982</v>
      </c>
      <c r="D628" t="s">
        <v>2503</v>
      </c>
      <c r="E628" t="s">
        <v>2504</v>
      </c>
      <c r="F628" t="s">
        <v>2505</v>
      </c>
      <c r="I628" t="s">
        <v>2506</v>
      </c>
    </row>
    <row r="629" spans="1:9" ht="13.5">
      <c r="A629" s="841">
        <v>215952</v>
      </c>
      <c r="B629" t="s">
        <v>981</v>
      </c>
      <c r="C629" t="s">
        <v>982</v>
      </c>
      <c r="D629" t="s">
        <v>7097</v>
      </c>
      <c r="E629" t="s">
        <v>7098</v>
      </c>
      <c r="F629" t="s">
        <v>7099</v>
      </c>
      <c r="I629" t="s">
        <v>2507</v>
      </c>
    </row>
    <row r="630" spans="1:9" ht="13.5">
      <c r="A630" s="841">
        <v>215963</v>
      </c>
      <c r="B630" t="s">
        <v>981</v>
      </c>
      <c r="C630" t="s">
        <v>982</v>
      </c>
      <c r="D630" t="s">
        <v>2508</v>
      </c>
      <c r="E630" t="s">
        <v>2509</v>
      </c>
      <c r="F630" t="s">
        <v>2510</v>
      </c>
      <c r="I630" t="s">
        <v>2511</v>
      </c>
    </row>
    <row r="631" spans="1:9" ht="13.5">
      <c r="A631" s="841">
        <v>215974</v>
      </c>
      <c r="B631" t="s">
        <v>981</v>
      </c>
      <c r="C631" t="s">
        <v>982</v>
      </c>
      <c r="D631" t="s">
        <v>2512</v>
      </c>
      <c r="E631" t="s">
        <v>2513</v>
      </c>
      <c r="F631" t="s">
        <v>2514</v>
      </c>
      <c r="I631" t="s">
        <v>2515</v>
      </c>
    </row>
    <row r="632" spans="1:9" ht="13.5">
      <c r="A632" s="841">
        <v>216009</v>
      </c>
      <c r="B632" t="s">
        <v>981</v>
      </c>
      <c r="C632" t="s">
        <v>982</v>
      </c>
      <c r="D632" t="s">
        <v>2516</v>
      </c>
      <c r="E632" t="s">
        <v>2517</v>
      </c>
      <c r="F632" t="s">
        <v>2518</v>
      </c>
      <c r="I632" t="s">
        <v>2519</v>
      </c>
    </row>
    <row r="633" spans="1:9" ht="13.5">
      <c r="A633" s="841">
        <v>216010</v>
      </c>
      <c r="B633" t="s">
        <v>981</v>
      </c>
      <c r="C633" t="s">
        <v>982</v>
      </c>
      <c r="D633" t="s">
        <v>2520</v>
      </c>
      <c r="E633" t="s">
        <v>2521</v>
      </c>
      <c r="F633" t="s">
        <v>2522</v>
      </c>
      <c r="I633" t="s">
        <v>2523</v>
      </c>
    </row>
    <row r="634" spans="1:9" ht="13.5">
      <c r="A634" s="841">
        <v>216021</v>
      </c>
      <c r="B634" t="s">
        <v>981</v>
      </c>
      <c r="C634" t="s">
        <v>982</v>
      </c>
      <c r="D634" t="s">
        <v>2524</v>
      </c>
      <c r="E634" t="s">
        <v>2525</v>
      </c>
      <c r="F634" t="s">
        <v>2526</v>
      </c>
      <c r="I634" t="s">
        <v>2527</v>
      </c>
    </row>
    <row r="635" spans="1:9" ht="13.5">
      <c r="A635" s="841">
        <v>216043</v>
      </c>
      <c r="B635" t="s">
        <v>981</v>
      </c>
      <c r="C635" t="s">
        <v>982</v>
      </c>
      <c r="D635" t="s">
        <v>2528</v>
      </c>
      <c r="E635" t="s">
        <v>2529</v>
      </c>
      <c r="F635" t="s">
        <v>2530</v>
      </c>
      <c r="I635" t="s">
        <v>2531</v>
      </c>
    </row>
    <row r="636" spans="1:9" ht="13.5">
      <c r="A636" s="841">
        <v>216054</v>
      </c>
      <c r="B636" t="s">
        <v>981</v>
      </c>
      <c r="C636" t="s">
        <v>982</v>
      </c>
      <c r="D636" t="s">
        <v>2532</v>
      </c>
      <c r="E636" t="s">
        <v>2533</v>
      </c>
      <c r="F636" t="s">
        <v>2534</v>
      </c>
      <c r="I636" t="s">
        <v>2535</v>
      </c>
    </row>
    <row r="637" spans="1:9" ht="13.5">
      <c r="A637" s="841">
        <v>216065</v>
      </c>
      <c r="B637" t="s">
        <v>981</v>
      </c>
      <c r="C637" t="s">
        <v>982</v>
      </c>
      <c r="D637" t="s">
        <v>2536</v>
      </c>
      <c r="E637" t="s">
        <v>2537</v>
      </c>
      <c r="F637" t="s">
        <v>2538</v>
      </c>
      <c r="I637" t="s">
        <v>2539</v>
      </c>
    </row>
    <row r="638" spans="1:9" ht="13.5">
      <c r="A638" s="841">
        <v>216087</v>
      </c>
      <c r="B638" t="s">
        <v>981</v>
      </c>
      <c r="C638" t="s">
        <v>982</v>
      </c>
      <c r="D638" t="s">
        <v>2540</v>
      </c>
      <c r="E638" t="s">
        <v>2541</v>
      </c>
      <c r="F638" t="s">
        <v>2542</v>
      </c>
      <c r="I638" t="s">
        <v>2543</v>
      </c>
    </row>
    <row r="639" spans="1:9" ht="13.5">
      <c r="A639" s="841">
        <v>216098</v>
      </c>
      <c r="B639" t="s">
        <v>981</v>
      </c>
      <c r="C639" t="s">
        <v>982</v>
      </c>
      <c r="D639" t="s">
        <v>2544</v>
      </c>
      <c r="E639" t="s">
        <v>2545</v>
      </c>
      <c r="F639" t="s">
        <v>2546</v>
      </c>
      <c r="I639" t="s">
        <v>2547</v>
      </c>
    </row>
    <row r="640" spans="1:9" ht="13.5">
      <c r="A640" s="841">
        <v>216100</v>
      </c>
      <c r="B640" t="s">
        <v>981</v>
      </c>
      <c r="C640" t="s">
        <v>982</v>
      </c>
      <c r="D640" t="s">
        <v>2548</v>
      </c>
      <c r="E640" t="s">
        <v>2549</v>
      </c>
      <c r="F640" t="s">
        <v>2550</v>
      </c>
      <c r="I640" t="s">
        <v>2551</v>
      </c>
    </row>
    <row r="641" spans="1:9" ht="13.5">
      <c r="A641" s="841">
        <v>216166</v>
      </c>
      <c r="B641" t="s">
        <v>981</v>
      </c>
      <c r="C641" t="s">
        <v>982</v>
      </c>
      <c r="D641" t="s">
        <v>2552</v>
      </c>
      <c r="E641" t="s">
        <v>2553</v>
      </c>
      <c r="F641" t="s">
        <v>2554</v>
      </c>
      <c r="I641" t="s">
        <v>2555</v>
      </c>
    </row>
    <row r="642" spans="1:9" ht="13.5">
      <c r="A642" s="841">
        <v>216177</v>
      </c>
      <c r="B642" t="s">
        <v>981</v>
      </c>
      <c r="C642" t="s">
        <v>982</v>
      </c>
      <c r="D642" t="s">
        <v>2556</v>
      </c>
      <c r="E642" t="s">
        <v>2557</v>
      </c>
      <c r="F642" t="s">
        <v>2558</v>
      </c>
      <c r="I642" t="s">
        <v>2559</v>
      </c>
    </row>
    <row r="643" spans="1:9" ht="13.5">
      <c r="A643" s="841">
        <v>216289</v>
      </c>
      <c r="B643" t="s">
        <v>2081</v>
      </c>
      <c r="C643" t="s">
        <v>2082</v>
      </c>
      <c r="D643" t="s">
        <v>2560</v>
      </c>
      <c r="E643" t="s">
        <v>2561</v>
      </c>
      <c r="F643" t="s">
        <v>2562</v>
      </c>
      <c r="I643" t="s">
        <v>2563</v>
      </c>
    </row>
    <row r="644" spans="1:9" ht="13.5">
      <c r="A644" s="841">
        <v>216302</v>
      </c>
      <c r="B644" t="s">
        <v>2081</v>
      </c>
      <c r="C644" t="s">
        <v>2564</v>
      </c>
      <c r="D644" t="s">
        <v>2565</v>
      </c>
      <c r="E644" t="s">
        <v>2566</v>
      </c>
      <c r="F644" t="s">
        <v>2567</v>
      </c>
      <c r="I644" t="s">
        <v>2568</v>
      </c>
    </row>
    <row r="645" spans="1:9" ht="13.5">
      <c r="A645" s="841">
        <v>216357</v>
      </c>
      <c r="B645" t="s">
        <v>2081</v>
      </c>
      <c r="C645" t="s">
        <v>2082</v>
      </c>
      <c r="D645" t="s">
        <v>2569</v>
      </c>
      <c r="E645" t="s">
        <v>2570</v>
      </c>
      <c r="F645" t="s">
        <v>2571</v>
      </c>
      <c r="I645" t="s">
        <v>2572</v>
      </c>
    </row>
    <row r="646" spans="1:9" ht="13.5">
      <c r="A646" s="841">
        <v>216380</v>
      </c>
      <c r="B646" t="s">
        <v>981</v>
      </c>
      <c r="C646" t="s">
        <v>982</v>
      </c>
      <c r="D646" t="s">
        <v>2573</v>
      </c>
      <c r="E646" t="s">
        <v>2574</v>
      </c>
      <c r="F646" t="s">
        <v>2575</v>
      </c>
      <c r="I646" t="s">
        <v>2576</v>
      </c>
    </row>
    <row r="647" spans="1:9" ht="13.5">
      <c r="A647" s="841">
        <v>216391</v>
      </c>
      <c r="B647" t="s">
        <v>981</v>
      </c>
      <c r="C647" t="s">
        <v>982</v>
      </c>
      <c r="D647" t="s">
        <v>2577</v>
      </c>
      <c r="E647" t="s">
        <v>2578</v>
      </c>
      <c r="F647" t="s">
        <v>2579</v>
      </c>
      <c r="I647" t="s">
        <v>2580</v>
      </c>
    </row>
    <row r="648" spans="1:9" ht="13.5">
      <c r="A648" s="841">
        <v>216425</v>
      </c>
      <c r="B648" t="s">
        <v>981</v>
      </c>
      <c r="C648" t="s">
        <v>982</v>
      </c>
      <c r="D648" t="s">
        <v>2581</v>
      </c>
      <c r="E648" t="s">
        <v>2582</v>
      </c>
      <c r="F648" t="s">
        <v>2583</v>
      </c>
      <c r="I648" t="s">
        <v>2584</v>
      </c>
    </row>
    <row r="649" spans="1:9" ht="13.5">
      <c r="A649" s="841">
        <v>216436</v>
      </c>
      <c r="B649" t="s">
        <v>981</v>
      </c>
      <c r="C649" t="s">
        <v>982</v>
      </c>
      <c r="D649" t="s">
        <v>2585</v>
      </c>
      <c r="E649" t="s">
        <v>2586</v>
      </c>
      <c r="F649" t="s">
        <v>2587</v>
      </c>
      <c r="I649" t="s">
        <v>2588</v>
      </c>
    </row>
    <row r="650" spans="1:9" ht="13.5">
      <c r="A650" s="841">
        <v>216447</v>
      </c>
      <c r="B650" t="s">
        <v>981</v>
      </c>
      <c r="C650" t="s">
        <v>982</v>
      </c>
      <c r="D650" t="s">
        <v>2589</v>
      </c>
      <c r="E650" t="s">
        <v>2590</v>
      </c>
      <c r="F650" t="s">
        <v>2591</v>
      </c>
      <c r="I650" t="s">
        <v>2592</v>
      </c>
    </row>
    <row r="651" spans="1:9" ht="13.5">
      <c r="A651" s="841">
        <v>216470</v>
      </c>
      <c r="B651" t="s">
        <v>981</v>
      </c>
      <c r="C651" t="s">
        <v>982</v>
      </c>
      <c r="D651" t="s">
        <v>2593</v>
      </c>
      <c r="E651" t="s">
        <v>2594</v>
      </c>
      <c r="F651" t="s">
        <v>2595</v>
      </c>
      <c r="I651" t="s">
        <v>2596</v>
      </c>
    </row>
    <row r="652" spans="1:9" ht="13.5">
      <c r="A652" s="841">
        <v>216481</v>
      </c>
      <c r="B652" t="s">
        <v>981</v>
      </c>
      <c r="C652" t="s">
        <v>982</v>
      </c>
      <c r="D652" t="s">
        <v>2597</v>
      </c>
      <c r="E652" t="s">
        <v>2598</v>
      </c>
      <c r="F652" t="s">
        <v>2599</v>
      </c>
      <c r="I652" t="s">
        <v>2600</v>
      </c>
    </row>
    <row r="653" spans="1:9" ht="13.5">
      <c r="A653" s="841">
        <v>216504</v>
      </c>
      <c r="B653" t="s">
        <v>981</v>
      </c>
      <c r="C653" t="s">
        <v>982</v>
      </c>
      <c r="D653" t="s">
        <v>2601</v>
      </c>
      <c r="E653" t="s">
        <v>2602</v>
      </c>
      <c r="F653" t="s">
        <v>2603</v>
      </c>
      <c r="I653" t="s">
        <v>2604</v>
      </c>
    </row>
    <row r="654" spans="1:9" ht="13.5">
      <c r="A654" s="841">
        <v>216515</v>
      </c>
      <c r="B654" t="s">
        <v>981</v>
      </c>
      <c r="C654" t="s">
        <v>982</v>
      </c>
      <c r="D654" t="s">
        <v>2605</v>
      </c>
      <c r="E654" t="s">
        <v>2606</v>
      </c>
      <c r="F654" t="s">
        <v>2607</v>
      </c>
      <c r="I654" t="s">
        <v>2608</v>
      </c>
    </row>
    <row r="655" spans="1:9" ht="13.5">
      <c r="A655" s="841">
        <v>216537</v>
      </c>
      <c r="B655" t="s">
        <v>981</v>
      </c>
      <c r="C655" t="s">
        <v>982</v>
      </c>
      <c r="D655" t="s">
        <v>2609</v>
      </c>
      <c r="E655" t="s">
        <v>2610</v>
      </c>
      <c r="F655" t="s">
        <v>2611</v>
      </c>
      <c r="I655" t="s">
        <v>2612</v>
      </c>
    </row>
    <row r="656" spans="1:9" ht="13.5">
      <c r="A656" s="841">
        <v>216548</v>
      </c>
      <c r="B656" t="s">
        <v>981</v>
      </c>
      <c r="C656" t="s">
        <v>982</v>
      </c>
      <c r="D656" t="s">
        <v>2613</v>
      </c>
      <c r="E656" t="s">
        <v>2614</v>
      </c>
      <c r="F656" t="s">
        <v>2615</v>
      </c>
      <c r="I656" t="s">
        <v>2616</v>
      </c>
    </row>
    <row r="657" spans="1:9" ht="13.5">
      <c r="A657" s="841">
        <v>216559</v>
      </c>
      <c r="B657" t="s">
        <v>981</v>
      </c>
      <c r="C657" t="s">
        <v>982</v>
      </c>
      <c r="D657" t="s">
        <v>2617</v>
      </c>
      <c r="E657" t="s">
        <v>2618</v>
      </c>
      <c r="F657" t="s">
        <v>2619</v>
      </c>
      <c r="I657" t="s">
        <v>2620</v>
      </c>
    </row>
    <row r="658" spans="1:9" ht="13.5">
      <c r="A658" s="841">
        <v>216560</v>
      </c>
      <c r="B658" t="s">
        <v>981</v>
      </c>
      <c r="C658" t="s">
        <v>982</v>
      </c>
      <c r="D658" t="s">
        <v>2621</v>
      </c>
      <c r="E658" t="s">
        <v>2622</v>
      </c>
      <c r="F658" t="s">
        <v>2623</v>
      </c>
      <c r="I658" t="s">
        <v>2624</v>
      </c>
    </row>
    <row r="659" spans="1:9" ht="13.5">
      <c r="A659" s="841">
        <v>216571</v>
      </c>
      <c r="B659" t="s">
        <v>981</v>
      </c>
      <c r="C659" t="s">
        <v>982</v>
      </c>
      <c r="D659" t="s">
        <v>2625</v>
      </c>
      <c r="E659" t="s">
        <v>2626</v>
      </c>
      <c r="F659" t="s">
        <v>2627</v>
      </c>
      <c r="I659" t="s">
        <v>2628</v>
      </c>
    </row>
    <row r="660" spans="1:9" ht="13.5">
      <c r="A660" s="841">
        <v>216582</v>
      </c>
      <c r="B660" t="s">
        <v>981</v>
      </c>
      <c r="C660" t="s">
        <v>982</v>
      </c>
      <c r="D660" t="s">
        <v>2629</v>
      </c>
      <c r="E660" t="s">
        <v>2630</v>
      </c>
      <c r="F660" t="s">
        <v>2631</v>
      </c>
      <c r="I660" t="s">
        <v>2632</v>
      </c>
    </row>
    <row r="661" spans="1:9" ht="13.5">
      <c r="A661" s="841">
        <v>216593</v>
      </c>
      <c r="B661" t="s">
        <v>981</v>
      </c>
      <c r="C661" t="s">
        <v>982</v>
      </c>
      <c r="D661" t="s">
        <v>2633</v>
      </c>
      <c r="E661" t="s">
        <v>2634</v>
      </c>
      <c r="F661" t="s">
        <v>7100</v>
      </c>
      <c r="I661" t="s">
        <v>2635</v>
      </c>
    </row>
    <row r="662" spans="1:9" ht="13.5">
      <c r="A662" s="841">
        <v>216605</v>
      </c>
      <c r="B662" t="s">
        <v>981</v>
      </c>
      <c r="C662" t="s">
        <v>982</v>
      </c>
      <c r="D662" t="s">
        <v>2636</v>
      </c>
      <c r="E662" t="s">
        <v>2637</v>
      </c>
      <c r="F662" t="s">
        <v>2638</v>
      </c>
      <c r="I662" t="s">
        <v>2639</v>
      </c>
    </row>
    <row r="663" spans="1:9" ht="13.5">
      <c r="A663" s="841">
        <v>216649</v>
      </c>
      <c r="B663" t="s">
        <v>981</v>
      </c>
      <c r="C663" t="s">
        <v>982</v>
      </c>
      <c r="D663" t="s">
        <v>2640</v>
      </c>
      <c r="E663" t="s">
        <v>2641</v>
      </c>
      <c r="F663" t="s">
        <v>2642</v>
      </c>
      <c r="I663" t="s">
        <v>2643</v>
      </c>
    </row>
    <row r="664" spans="1:9" ht="13.5">
      <c r="A664" s="841">
        <v>216650</v>
      </c>
      <c r="B664" t="s">
        <v>981</v>
      </c>
      <c r="C664" t="s">
        <v>982</v>
      </c>
      <c r="D664" t="s">
        <v>2644</v>
      </c>
      <c r="E664" t="s">
        <v>2645</v>
      </c>
      <c r="F664" t="s">
        <v>2646</v>
      </c>
      <c r="I664" t="s">
        <v>2647</v>
      </c>
    </row>
    <row r="665" spans="1:9" ht="13.5">
      <c r="A665" s="841">
        <v>216683</v>
      </c>
      <c r="B665" t="s">
        <v>981</v>
      </c>
      <c r="C665" t="s">
        <v>982</v>
      </c>
      <c r="D665" t="s">
        <v>2648</v>
      </c>
      <c r="E665" t="s">
        <v>2649</v>
      </c>
      <c r="F665" t="s">
        <v>2650</v>
      </c>
      <c r="I665" t="s">
        <v>2651</v>
      </c>
    </row>
    <row r="666" spans="1:9" ht="13.5">
      <c r="A666" s="841">
        <v>216694</v>
      </c>
      <c r="B666" t="s">
        <v>981</v>
      </c>
      <c r="C666" t="s">
        <v>982</v>
      </c>
      <c r="D666" t="s">
        <v>2652</v>
      </c>
      <c r="E666" t="s">
        <v>2653</v>
      </c>
      <c r="F666" t="s">
        <v>2654</v>
      </c>
      <c r="I666" t="s">
        <v>2655</v>
      </c>
    </row>
    <row r="667" spans="1:9" ht="13.5">
      <c r="A667" s="841">
        <v>216706</v>
      </c>
      <c r="B667" t="s">
        <v>981</v>
      </c>
      <c r="C667" t="s">
        <v>982</v>
      </c>
      <c r="D667" t="s">
        <v>2656</v>
      </c>
      <c r="E667" t="s">
        <v>2657</v>
      </c>
      <c r="F667" t="s">
        <v>2658</v>
      </c>
      <c r="I667" t="s">
        <v>2659</v>
      </c>
    </row>
    <row r="668" spans="1:9" ht="13.5">
      <c r="A668" s="841">
        <v>216739</v>
      </c>
      <c r="B668" t="s">
        <v>981</v>
      </c>
      <c r="C668" t="s">
        <v>982</v>
      </c>
      <c r="D668" t="s">
        <v>2660</v>
      </c>
      <c r="E668" t="s">
        <v>2660</v>
      </c>
      <c r="F668" t="s">
        <v>2661</v>
      </c>
      <c r="I668" t="s">
        <v>2662</v>
      </c>
    </row>
    <row r="669" spans="1:9" ht="13.5">
      <c r="A669" s="841">
        <v>216751</v>
      </c>
      <c r="B669" t="s">
        <v>981</v>
      </c>
      <c r="C669" t="s">
        <v>982</v>
      </c>
      <c r="D669" t="s">
        <v>2663</v>
      </c>
      <c r="E669" t="s">
        <v>2664</v>
      </c>
      <c r="F669" t="s">
        <v>2665</v>
      </c>
      <c r="I669" t="s">
        <v>2666</v>
      </c>
    </row>
    <row r="670" spans="1:9" ht="13.5">
      <c r="A670" s="841">
        <v>216762</v>
      </c>
      <c r="B670" t="s">
        <v>981</v>
      </c>
      <c r="C670" t="s">
        <v>982</v>
      </c>
      <c r="D670" t="s">
        <v>2667</v>
      </c>
      <c r="E670" t="s">
        <v>2668</v>
      </c>
      <c r="F670" t="s">
        <v>2669</v>
      </c>
      <c r="I670" t="s">
        <v>2670</v>
      </c>
    </row>
    <row r="671" spans="1:9" ht="13.5">
      <c r="A671" s="841">
        <v>216784</v>
      </c>
      <c r="B671" t="s">
        <v>981</v>
      </c>
      <c r="C671" t="s">
        <v>982</v>
      </c>
      <c r="D671" t="s">
        <v>2671</v>
      </c>
      <c r="E671" t="s">
        <v>2672</v>
      </c>
      <c r="F671" t="s">
        <v>2673</v>
      </c>
      <c r="I671" t="s">
        <v>2674</v>
      </c>
    </row>
    <row r="672" spans="1:9" ht="13.5">
      <c r="A672" s="841">
        <v>216830</v>
      </c>
      <c r="B672" t="s">
        <v>981</v>
      </c>
      <c r="C672" t="s">
        <v>982</v>
      </c>
      <c r="D672" t="s">
        <v>2675</v>
      </c>
      <c r="E672" t="s">
        <v>2676</v>
      </c>
      <c r="F672" t="s">
        <v>2677</v>
      </c>
      <c r="I672" t="s">
        <v>2678</v>
      </c>
    </row>
    <row r="673" spans="1:9" ht="13.5">
      <c r="A673" s="841">
        <v>216852</v>
      </c>
      <c r="B673" t="s">
        <v>981</v>
      </c>
      <c r="C673" t="s">
        <v>982</v>
      </c>
      <c r="D673" t="s">
        <v>2679</v>
      </c>
      <c r="E673" t="s">
        <v>2680</v>
      </c>
      <c r="F673" t="s">
        <v>2681</v>
      </c>
      <c r="I673" t="s">
        <v>2682</v>
      </c>
    </row>
    <row r="674" spans="1:9" ht="13.5">
      <c r="A674" s="841">
        <v>216863</v>
      </c>
      <c r="B674" t="s">
        <v>981</v>
      </c>
      <c r="C674" t="s">
        <v>982</v>
      </c>
      <c r="D674" t="s">
        <v>2683</v>
      </c>
      <c r="E674" t="s">
        <v>2684</v>
      </c>
      <c r="F674" t="s">
        <v>2685</v>
      </c>
      <c r="I674" t="s">
        <v>2686</v>
      </c>
    </row>
    <row r="675" spans="1:9" ht="13.5">
      <c r="A675" s="841">
        <v>216874</v>
      </c>
      <c r="B675" t="s">
        <v>981</v>
      </c>
      <c r="C675" t="s">
        <v>982</v>
      </c>
      <c r="D675" t="s">
        <v>2687</v>
      </c>
      <c r="E675" t="s">
        <v>2688</v>
      </c>
      <c r="F675" t="s">
        <v>2689</v>
      </c>
      <c r="I675" t="s">
        <v>2690</v>
      </c>
    </row>
    <row r="676" spans="1:9" ht="13.5">
      <c r="A676" s="841">
        <v>216920</v>
      </c>
      <c r="B676" t="s">
        <v>981</v>
      </c>
      <c r="C676" t="s">
        <v>982</v>
      </c>
      <c r="D676" t="s">
        <v>7101</v>
      </c>
      <c r="E676" t="s">
        <v>7102</v>
      </c>
      <c r="F676" t="s">
        <v>7103</v>
      </c>
      <c r="I676" t="s">
        <v>2691</v>
      </c>
    </row>
    <row r="677" spans="1:9" ht="13.5">
      <c r="A677" s="841">
        <v>216931</v>
      </c>
      <c r="B677" t="s">
        <v>981</v>
      </c>
      <c r="C677" t="s">
        <v>982</v>
      </c>
      <c r="D677" t="s">
        <v>2692</v>
      </c>
      <c r="E677" t="s">
        <v>2693</v>
      </c>
      <c r="F677" t="s">
        <v>2694</v>
      </c>
      <c r="I677" t="s">
        <v>2695</v>
      </c>
    </row>
    <row r="678" spans="1:9" ht="13.5">
      <c r="A678" s="841">
        <v>216942</v>
      </c>
      <c r="B678" t="s">
        <v>981</v>
      </c>
      <c r="C678" t="s">
        <v>982</v>
      </c>
      <c r="D678" t="s">
        <v>7104</v>
      </c>
      <c r="E678" t="s">
        <v>7105</v>
      </c>
      <c r="F678" t="s">
        <v>7106</v>
      </c>
      <c r="I678" t="s">
        <v>2696</v>
      </c>
    </row>
    <row r="679" spans="1:9" ht="13.5">
      <c r="A679" s="841">
        <v>216975</v>
      </c>
      <c r="B679" t="s">
        <v>981</v>
      </c>
      <c r="C679" t="s">
        <v>982</v>
      </c>
      <c r="D679" t="s">
        <v>2697</v>
      </c>
      <c r="E679" t="s">
        <v>2698</v>
      </c>
      <c r="F679" t="s">
        <v>2699</v>
      </c>
      <c r="I679" t="s">
        <v>2700</v>
      </c>
    </row>
    <row r="680" spans="1:9" ht="13.5">
      <c r="A680" s="841">
        <v>216997</v>
      </c>
      <c r="B680" t="s">
        <v>981</v>
      </c>
      <c r="C680" t="s">
        <v>982</v>
      </c>
      <c r="D680" t="s">
        <v>2701</v>
      </c>
      <c r="E680" t="s">
        <v>2702</v>
      </c>
      <c r="F680" t="s">
        <v>2703</v>
      </c>
      <c r="I680" t="s">
        <v>2704</v>
      </c>
    </row>
    <row r="681" spans="1:9" ht="13.5">
      <c r="A681" s="841">
        <v>217022</v>
      </c>
      <c r="B681" t="s">
        <v>981</v>
      </c>
      <c r="C681" t="s">
        <v>982</v>
      </c>
      <c r="D681" t="s">
        <v>2705</v>
      </c>
      <c r="E681" t="s">
        <v>2706</v>
      </c>
      <c r="F681" t="s">
        <v>2707</v>
      </c>
      <c r="I681" t="s">
        <v>2708</v>
      </c>
    </row>
    <row r="682" spans="1:9" ht="13.5">
      <c r="A682" s="841">
        <v>217055</v>
      </c>
      <c r="B682" t="s">
        <v>981</v>
      </c>
      <c r="C682" t="s">
        <v>982</v>
      </c>
      <c r="D682" t="s">
        <v>2709</v>
      </c>
      <c r="E682" t="s">
        <v>2710</v>
      </c>
      <c r="F682" t="s">
        <v>2711</v>
      </c>
      <c r="I682" t="s">
        <v>2712</v>
      </c>
    </row>
    <row r="683" spans="1:9" ht="13.5">
      <c r="A683" s="841">
        <v>217066</v>
      </c>
      <c r="B683" t="s">
        <v>981</v>
      </c>
      <c r="C683" t="s">
        <v>982</v>
      </c>
      <c r="D683" t="s">
        <v>2713</v>
      </c>
      <c r="E683" t="s">
        <v>2714</v>
      </c>
      <c r="F683" t="s">
        <v>2715</v>
      </c>
      <c r="I683" t="s">
        <v>2716</v>
      </c>
    </row>
    <row r="684" spans="1:9" ht="13.5">
      <c r="A684" s="841">
        <v>217088</v>
      </c>
      <c r="B684" t="s">
        <v>981</v>
      </c>
      <c r="C684" t="s">
        <v>982</v>
      </c>
      <c r="D684" t="s">
        <v>2717</v>
      </c>
      <c r="E684" t="s">
        <v>2718</v>
      </c>
      <c r="F684" t="s">
        <v>2719</v>
      </c>
      <c r="I684" t="s">
        <v>2720</v>
      </c>
    </row>
    <row r="685" spans="1:9" ht="13.5">
      <c r="A685" s="841">
        <v>217123</v>
      </c>
      <c r="B685" t="s">
        <v>981</v>
      </c>
      <c r="C685" t="s">
        <v>982</v>
      </c>
      <c r="D685" t="s">
        <v>2721</v>
      </c>
      <c r="E685" t="s">
        <v>2722</v>
      </c>
      <c r="F685" t="s">
        <v>2723</v>
      </c>
      <c r="I685" t="s">
        <v>2724</v>
      </c>
    </row>
    <row r="686" spans="1:9" ht="13.5">
      <c r="A686" s="841">
        <v>217134</v>
      </c>
      <c r="B686" t="s">
        <v>981</v>
      </c>
      <c r="C686" t="s">
        <v>982</v>
      </c>
      <c r="D686" t="s">
        <v>2725</v>
      </c>
      <c r="E686" t="s">
        <v>2726</v>
      </c>
      <c r="F686" t="s">
        <v>2727</v>
      </c>
      <c r="I686" t="s">
        <v>2728</v>
      </c>
    </row>
    <row r="687" spans="1:9" ht="13.5">
      <c r="A687" s="841">
        <v>217178</v>
      </c>
      <c r="B687" t="s">
        <v>981</v>
      </c>
      <c r="C687" t="s">
        <v>982</v>
      </c>
      <c r="D687" t="s">
        <v>2729</v>
      </c>
      <c r="E687" t="s">
        <v>2730</v>
      </c>
      <c r="F687" t="s">
        <v>2731</v>
      </c>
      <c r="I687" t="s">
        <v>2732</v>
      </c>
    </row>
    <row r="688" spans="1:9" ht="13.5">
      <c r="A688" s="841">
        <v>217246</v>
      </c>
      <c r="B688" t="s">
        <v>981</v>
      </c>
      <c r="C688" t="s">
        <v>982</v>
      </c>
      <c r="D688" t="s">
        <v>7107</v>
      </c>
      <c r="E688" t="s">
        <v>7108</v>
      </c>
      <c r="F688" t="s">
        <v>7109</v>
      </c>
      <c r="I688" t="s">
        <v>7306</v>
      </c>
    </row>
    <row r="689" spans="1:9" ht="13.5">
      <c r="A689" s="841">
        <v>217279</v>
      </c>
      <c r="B689" t="s">
        <v>981</v>
      </c>
      <c r="C689" t="s">
        <v>982</v>
      </c>
      <c r="D689" t="s">
        <v>2733</v>
      </c>
      <c r="E689" t="s">
        <v>2734</v>
      </c>
      <c r="F689" t="s">
        <v>2735</v>
      </c>
      <c r="I689" t="s">
        <v>2736</v>
      </c>
    </row>
    <row r="690" spans="1:9" ht="13.5">
      <c r="A690" s="841">
        <v>217280</v>
      </c>
      <c r="B690" t="s">
        <v>981</v>
      </c>
      <c r="C690" t="s">
        <v>982</v>
      </c>
      <c r="D690" t="s">
        <v>2737</v>
      </c>
      <c r="E690" t="s">
        <v>2738</v>
      </c>
      <c r="F690" t="s">
        <v>2739</v>
      </c>
      <c r="I690" t="s">
        <v>2740</v>
      </c>
    </row>
    <row r="691" spans="1:9" ht="13.5">
      <c r="A691" s="841">
        <v>217303</v>
      </c>
      <c r="B691" t="s">
        <v>981</v>
      </c>
      <c r="C691" t="s">
        <v>982</v>
      </c>
      <c r="D691" t="s">
        <v>2741</v>
      </c>
      <c r="E691" t="s">
        <v>2742</v>
      </c>
      <c r="F691" t="s">
        <v>2743</v>
      </c>
      <c r="I691" t="s">
        <v>2744</v>
      </c>
    </row>
    <row r="692" spans="1:9" ht="13.5">
      <c r="A692" s="841">
        <v>217314</v>
      </c>
      <c r="B692" t="s">
        <v>981</v>
      </c>
      <c r="C692" t="s">
        <v>982</v>
      </c>
      <c r="D692" t="s">
        <v>2745</v>
      </c>
      <c r="E692" t="s">
        <v>2746</v>
      </c>
      <c r="F692" t="s">
        <v>2747</v>
      </c>
      <c r="I692" t="s">
        <v>2748</v>
      </c>
    </row>
    <row r="693" spans="1:9" ht="13.5">
      <c r="A693" s="841">
        <v>217336</v>
      </c>
      <c r="B693" t="s">
        <v>981</v>
      </c>
      <c r="C693" t="s">
        <v>982</v>
      </c>
      <c r="D693" t="s">
        <v>2749</v>
      </c>
      <c r="E693" t="s">
        <v>2750</v>
      </c>
      <c r="F693" t="s">
        <v>2751</v>
      </c>
      <c r="I693" t="s">
        <v>2752</v>
      </c>
    </row>
    <row r="694" spans="1:9" ht="13.5">
      <c r="A694" s="841">
        <v>217358</v>
      </c>
      <c r="B694" t="s">
        <v>981</v>
      </c>
      <c r="C694" t="s">
        <v>982</v>
      </c>
      <c r="D694" t="s">
        <v>2753</v>
      </c>
      <c r="E694" t="s">
        <v>2754</v>
      </c>
      <c r="F694" t="s">
        <v>2755</v>
      </c>
      <c r="I694" t="s">
        <v>2756</v>
      </c>
    </row>
    <row r="695" spans="1:9" ht="13.5">
      <c r="A695" s="841">
        <v>217369</v>
      </c>
      <c r="B695" t="s">
        <v>981</v>
      </c>
      <c r="C695" t="s">
        <v>982</v>
      </c>
      <c r="D695" t="s">
        <v>2757</v>
      </c>
      <c r="E695" t="s">
        <v>2758</v>
      </c>
      <c r="F695" t="s">
        <v>2759</v>
      </c>
      <c r="I695" t="s">
        <v>2760</v>
      </c>
    </row>
    <row r="696" spans="1:9" ht="13.5">
      <c r="A696" s="841">
        <v>217370</v>
      </c>
      <c r="B696" t="s">
        <v>981</v>
      </c>
      <c r="C696" t="s">
        <v>982</v>
      </c>
      <c r="D696" t="s">
        <v>2761</v>
      </c>
      <c r="E696" t="s">
        <v>2762</v>
      </c>
      <c r="F696" t="s">
        <v>2763</v>
      </c>
      <c r="I696" t="s">
        <v>2764</v>
      </c>
    </row>
    <row r="697" spans="1:9" ht="13.5">
      <c r="A697" s="841">
        <v>217381</v>
      </c>
      <c r="B697" t="s">
        <v>981</v>
      </c>
      <c r="C697" t="s">
        <v>982</v>
      </c>
      <c r="D697" t="s">
        <v>2765</v>
      </c>
      <c r="E697" t="s">
        <v>2766</v>
      </c>
      <c r="F697" t="s">
        <v>2767</v>
      </c>
      <c r="I697" t="s">
        <v>2768</v>
      </c>
    </row>
    <row r="698" spans="1:9" ht="13.5">
      <c r="A698" s="841">
        <v>217392</v>
      </c>
      <c r="B698" t="s">
        <v>981</v>
      </c>
      <c r="C698" t="s">
        <v>982</v>
      </c>
      <c r="D698" t="s">
        <v>2769</v>
      </c>
      <c r="E698" t="s">
        <v>2770</v>
      </c>
      <c r="F698" t="s">
        <v>2771</v>
      </c>
      <c r="I698" t="s">
        <v>2772</v>
      </c>
    </row>
    <row r="699" spans="1:9" ht="13.5">
      <c r="A699" s="841">
        <v>217404</v>
      </c>
      <c r="B699" t="s">
        <v>981</v>
      </c>
      <c r="C699" t="s">
        <v>982</v>
      </c>
      <c r="D699" t="s">
        <v>2773</v>
      </c>
      <c r="E699" t="s">
        <v>2774</v>
      </c>
      <c r="F699" t="s">
        <v>2775</v>
      </c>
      <c r="I699" t="s">
        <v>2776</v>
      </c>
    </row>
    <row r="700" spans="1:9" ht="13.5">
      <c r="A700" s="841">
        <v>217415</v>
      </c>
      <c r="B700" t="s">
        <v>981</v>
      </c>
      <c r="C700" t="s">
        <v>982</v>
      </c>
      <c r="D700" t="s">
        <v>2777</v>
      </c>
      <c r="E700" t="s">
        <v>2778</v>
      </c>
      <c r="F700" t="s">
        <v>2779</v>
      </c>
      <c r="I700" t="s">
        <v>2780</v>
      </c>
    </row>
    <row r="701" spans="1:9" ht="13.5">
      <c r="A701" s="841">
        <v>217426</v>
      </c>
      <c r="B701" t="s">
        <v>981</v>
      </c>
      <c r="C701" t="s">
        <v>982</v>
      </c>
      <c r="D701" t="s">
        <v>2781</v>
      </c>
      <c r="E701" t="s">
        <v>2782</v>
      </c>
      <c r="F701" t="s">
        <v>2783</v>
      </c>
      <c r="I701" t="s">
        <v>2784</v>
      </c>
    </row>
    <row r="702" spans="1:9" ht="13.5">
      <c r="A702" s="841">
        <v>217437</v>
      </c>
      <c r="B702" t="s">
        <v>981</v>
      </c>
      <c r="C702" t="s">
        <v>982</v>
      </c>
      <c r="D702" t="s">
        <v>2785</v>
      </c>
      <c r="E702" t="s">
        <v>2786</v>
      </c>
      <c r="F702" t="s">
        <v>2787</v>
      </c>
      <c r="I702" t="s">
        <v>2788</v>
      </c>
    </row>
    <row r="703" spans="1:9" ht="13.5">
      <c r="A703" s="841">
        <v>217448</v>
      </c>
      <c r="B703" t="s">
        <v>981</v>
      </c>
      <c r="C703" t="s">
        <v>982</v>
      </c>
      <c r="D703" t="s">
        <v>2789</v>
      </c>
      <c r="E703" t="s">
        <v>2790</v>
      </c>
      <c r="F703" t="s">
        <v>2791</v>
      </c>
      <c r="I703" t="s">
        <v>2792</v>
      </c>
    </row>
    <row r="704" spans="1:9" ht="13.5">
      <c r="A704" s="841">
        <v>217460</v>
      </c>
      <c r="B704" t="s">
        <v>981</v>
      </c>
      <c r="C704" t="s">
        <v>982</v>
      </c>
      <c r="D704" t="s">
        <v>2793</v>
      </c>
      <c r="E704" t="s">
        <v>2794</v>
      </c>
      <c r="F704" t="s">
        <v>2795</v>
      </c>
      <c r="I704" t="s">
        <v>2796</v>
      </c>
    </row>
    <row r="705" spans="1:9" ht="13.5">
      <c r="A705" s="841">
        <v>217471</v>
      </c>
      <c r="B705" t="s">
        <v>981</v>
      </c>
      <c r="C705" t="s">
        <v>982</v>
      </c>
      <c r="D705" t="s">
        <v>2797</v>
      </c>
      <c r="E705" t="s">
        <v>2798</v>
      </c>
      <c r="F705" t="s">
        <v>2799</v>
      </c>
      <c r="I705" t="s">
        <v>2800</v>
      </c>
    </row>
    <row r="706" spans="1:9" ht="13.5">
      <c r="A706" s="841">
        <v>217482</v>
      </c>
      <c r="B706" t="s">
        <v>981</v>
      </c>
      <c r="C706" t="s">
        <v>982</v>
      </c>
      <c r="D706" t="s">
        <v>2801</v>
      </c>
      <c r="E706" t="s">
        <v>2802</v>
      </c>
      <c r="F706" t="s">
        <v>2803</v>
      </c>
      <c r="I706" t="s">
        <v>2804</v>
      </c>
    </row>
    <row r="707" spans="1:9" ht="13.5">
      <c r="A707" s="841">
        <v>217493</v>
      </c>
      <c r="B707" t="s">
        <v>981</v>
      </c>
      <c r="C707" t="s">
        <v>982</v>
      </c>
      <c r="D707" t="s">
        <v>2805</v>
      </c>
      <c r="E707" t="s">
        <v>2806</v>
      </c>
      <c r="F707" t="s">
        <v>2807</v>
      </c>
      <c r="I707" t="s">
        <v>2808</v>
      </c>
    </row>
    <row r="708" spans="1:9" ht="13.5">
      <c r="A708" s="841">
        <v>217505</v>
      </c>
      <c r="B708" t="s">
        <v>981</v>
      </c>
      <c r="C708" t="s">
        <v>982</v>
      </c>
      <c r="D708" t="s">
        <v>2809</v>
      </c>
      <c r="E708" t="s">
        <v>2810</v>
      </c>
      <c r="F708" t="s">
        <v>2811</v>
      </c>
      <c r="I708" t="s">
        <v>2812</v>
      </c>
    </row>
    <row r="709" spans="1:9" ht="13.5">
      <c r="A709" s="841">
        <v>217538</v>
      </c>
      <c r="B709" t="s">
        <v>981</v>
      </c>
      <c r="C709" t="s">
        <v>982</v>
      </c>
      <c r="D709" t="s">
        <v>2813</v>
      </c>
      <c r="E709" t="s">
        <v>2814</v>
      </c>
      <c r="F709" t="s">
        <v>2815</v>
      </c>
      <c r="I709" t="s">
        <v>2816</v>
      </c>
    </row>
    <row r="710" spans="1:9" ht="13.5">
      <c r="A710" s="841">
        <v>217549</v>
      </c>
      <c r="B710" t="s">
        <v>981</v>
      </c>
      <c r="C710" t="s">
        <v>982</v>
      </c>
      <c r="D710" t="s">
        <v>2817</v>
      </c>
      <c r="E710" t="s">
        <v>2818</v>
      </c>
      <c r="F710" t="s">
        <v>2819</v>
      </c>
      <c r="I710" t="s">
        <v>2820</v>
      </c>
    </row>
    <row r="711" spans="1:9" ht="13.5">
      <c r="A711" s="841">
        <v>217561</v>
      </c>
      <c r="B711" t="s">
        <v>981</v>
      </c>
      <c r="C711" t="s">
        <v>982</v>
      </c>
      <c r="D711" t="s">
        <v>2821</v>
      </c>
      <c r="E711" t="s">
        <v>2822</v>
      </c>
      <c r="F711" t="s">
        <v>2823</v>
      </c>
      <c r="I711" t="s">
        <v>2824</v>
      </c>
    </row>
    <row r="712" spans="1:9" ht="13.5">
      <c r="A712" s="841">
        <v>217572</v>
      </c>
      <c r="B712" t="s">
        <v>981</v>
      </c>
      <c r="C712" t="s">
        <v>982</v>
      </c>
      <c r="D712" t="s">
        <v>2825</v>
      </c>
      <c r="E712" t="s">
        <v>2826</v>
      </c>
      <c r="F712" t="s">
        <v>2827</v>
      </c>
      <c r="I712" t="s">
        <v>2828</v>
      </c>
    </row>
    <row r="713" spans="1:9" ht="13.5">
      <c r="A713" s="841">
        <v>217583</v>
      </c>
      <c r="B713" t="s">
        <v>981</v>
      </c>
      <c r="C713" t="s">
        <v>982</v>
      </c>
      <c r="D713" t="s">
        <v>2829</v>
      </c>
      <c r="E713" t="s">
        <v>2830</v>
      </c>
      <c r="F713" t="s">
        <v>2831</v>
      </c>
      <c r="I713" t="s">
        <v>2832</v>
      </c>
    </row>
    <row r="714" spans="1:9" ht="13.5">
      <c r="A714" s="841">
        <v>217594</v>
      </c>
      <c r="B714" t="s">
        <v>981</v>
      </c>
      <c r="C714" t="s">
        <v>982</v>
      </c>
      <c r="D714" t="s">
        <v>2833</v>
      </c>
      <c r="E714" t="s">
        <v>2834</v>
      </c>
      <c r="F714" t="s">
        <v>2835</v>
      </c>
      <c r="I714" t="s">
        <v>2836</v>
      </c>
    </row>
    <row r="715" spans="1:9" ht="13.5">
      <c r="A715" s="841">
        <v>217617</v>
      </c>
      <c r="B715" t="s">
        <v>981</v>
      </c>
      <c r="C715" t="s">
        <v>982</v>
      </c>
      <c r="D715" t="s">
        <v>2837</v>
      </c>
      <c r="E715" t="s">
        <v>2838</v>
      </c>
      <c r="F715" t="s">
        <v>2839</v>
      </c>
      <c r="I715" t="s">
        <v>2840</v>
      </c>
    </row>
    <row r="716" spans="1:9" ht="13.5">
      <c r="A716" s="841">
        <v>217628</v>
      </c>
      <c r="B716" t="s">
        <v>981</v>
      </c>
      <c r="C716" t="s">
        <v>982</v>
      </c>
      <c r="D716" t="s">
        <v>2841</v>
      </c>
      <c r="E716" t="s">
        <v>2842</v>
      </c>
      <c r="F716" t="s">
        <v>2843</v>
      </c>
      <c r="I716" t="s">
        <v>2844</v>
      </c>
    </row>
    <row r="717" spans="1:9" ht="13.5">
      <c r="A717" s="841">
        <v>217639</v>
      </c>
      <c r="B717" t="s">
        <v>981</v>
      </c>
      <c r="C717" t="s">
        <v>982</v>
      </c>
      <c r="D717" t="s">
        <v>2845</v>
      </c>
      <c r="E717" t="s">
        <v>2846</v>
      </c>
      <c r="F717" t="s">
        <v>2847</v>
      </c>
      <c r="I717" t="s">
        <v>2848</v>
      </c>
    </row>
    <row r="718" spans="1:9" ht="13.5">
      <c r="A718" s="841">
        <v>217651</v>
      </c>
      <c r="B718" t="s">
        <v>981</v>
      </c>
      <c r="C718" t="s">
        <v>982</v>
      </c>
      <c r="D718" t="s">
        <v>2849</v>
      </c>
      <c r="E718" t="s">
        <v>2850</v>
      </c>
      <c r="F718" t="s">
        <v>2851</v>
      </c>
      <c r="I718" t="s">
        <v>2852</v>
      </c>
    </row>
    <row r="719" spans="1:9" ht="13.5">
      <c r="A719" s="841">
        <v>217662</v>
      </c>
      <c r="B719" t="s">
        <v>981</v>
      </c>
      <c r="C719" t="s">
        <v>982</v>
      </c>
      <c r="D719" t="s">
        <v>2853</v>
      </c>
      <c r="E719" t="s">
        <v>2854</v>
      </c>
      <c r="F719" t="s">
        <v>2855</v>
      </c>
      <c r="I719" t="s">
        <v>2856</v>
      </c>
    </row>
    <row r="720" spans="1:9" ht="13.5">
      <c r="A720" s="841">
        <v>217673</v>
      </c>
      <c r="B720" t="s">
        <v>981</v>
      </c>
      <c r="C720" t="s">
        <v>982</v>
      </c>
      <c r="D720" t="s">
        <v>2857</v>
      </c>
      <c r="E720" t="s">
        <v>2858</v>
      </c>
      <c r="F720" t="s">
        <v>2859</v>
      </c>
      <c r="I720" t="s">
        <v>2860</v>
      </c>
    </row>
    <row r="721" spans="1:9" ht="13.5">
      <c r="A721" s="841">
        <v>217684</v>
      </c>
      <c r="B721" t="s">
        <v>981</v>
      </c>
      <c r="C721" t="s">
        <v>982</v>
      </c>
      <c r="D721" t="s">
        <v>2861</v>
      </c>
      <c r="E721" t="s">
        <v>2862</v>
      </c>
      <c r="F721" t="s">
        <v>2863</v>
      </c>
      <c r="I721" t="s">
        <v>2864</v>
      </c>
    </row>
    <row r="722" spans="1:9" ht="13.5">
      <c r="A722" s="841">
        <v>217707</v>
      </c>
      <c r="B722" t="s">
        <v>981</v>
      </c>
      <c r="C722" t="s">
        <v>982</v>
      </c>
      <c r="D722" t="s">
        <v>2865</v>
      </c>
      <c r="E722" t="s">
        <v>2866</v>
      </c>
      <c r="F722" t="s">
        <v>2867</v>
      </c>
      <c r="I722" t="s">
        <v>2868</v>
      </c>
    </row>
    <row r="723" spans="1:9" ht="13.5">
      <c r="A723" s="841">
        <v>217729</v>
      </c>
      <c r="B723" t="s">
        <v>981</v>
      </c>
      <c r="C723" t="s">
        <v>982</v>
      </c>
      <c r="D723" t="s">
        <v>2869</v>
      </c>
      <c r="E723" t="s">
        <v>2870</v>
      </c>
      <c r="F723" t="s">
        <v>2871</v>
      </c>
      <c r="I723" t="s">
        <v>2872</v>
      </c>
    </row>
    <row r="724" spans="1:9" ht="13.5">
      <c r="A724" s="841">
        <v>217730</v>
      </c>
      <c r="B724" t="s">
        <v>981</v>
      </c>
      <c r="C724" t="s">
        <v>982</v>
      </c>
      <c r="D724" t="s">
        <v>2873</v>
      </c>
      <c r="E724" t="s">
        <v>2874</v>
      </c>
      <c r="F724" t="s">
        <v>2875</v>
      </c>
      <c r="I724" t="s">
        <v>2876</v>
      </c>
    </row>
    <row r="725" spans="1:9" ht="13.5">
      <c r="A725" s="841">
        <v>217741</v>
      </c>
      <c r="B725" t="s">
        <v>981</v>
      </c>
      <c r="C725" t="s">
        <v>982</v>
      </c>
      <c r="D725" t="s">
        <v>2877</v>
      </c>
      <c r="E725" t="s">
        <v>2878</v>
      </c>
      <c r="F725" t="s">
        <v>2879</v>
      </c>
      <c r="I725" t="s">
        <v>2880</v>
      </c>
    </row>
    <row r="726" spans="1:9" ht="13.5">
      <c r="A726" s="841">
        <v>217752</v>
      </c>
      <c r="B726" t="s">
        <v>981</v>
      </c>
      <c r="C726" t="s">
        <v>982</v>
      </c>
      <c r="D726" t="s">
        <v>2881</v>
      </c>
      <c r="E726" t="s">
        <v>2882</v>
      </c>
      <c r="F726" t="s">
        <v>2883</v>
      </c>
      <c r="I726" t="s">
        <v>2884</v>
      </c>
    </row>
    <row r="727" spans="1:9" ht="13.5">
      <c r="A727" s="841">
        <v>217785</v>
      </c>
      <c r="B727" t="s">
        <v>981</v>
      </c>
      <c r="C727" t="s">
        <v>982</v>
      </c>
      <c r="D727" t="s">
        <v>7110</v>
      </c>
      <c r="E727" t="s">
        <v>7111</v>
      </c>
      <c r="F727" t="s">
        <v>2885</v>
      </c>
      <c r="I727" t="s">
        <v>2886</v>
      </c>
    </row>
    <row r="728" spans="1:9" ht="13.5">
      <c r="A728" s="841">
        <v>217796</v>
      </c>
      <c r="B728" t="s">
        <v>981</v>
      </c>
      <c r="C728" t="s">
        <v>982</v>
      </c>
      <c r="D728" t="s">
        <v>2887</v>
      </c>
      <c r="E728" t="s">
        <v>2888</v>
      </c>
      <c r="F728" t="s">
        <v>2889</v>
      </c>
      <c r="I728" t="s">
        <v>2890</v>
      </c>
    </row>
    <row r="729" spans="1:9" ht="13.5">
      <c r="A729" s="841">
        <v>217819</v>
      </c>
      <c r="B729" t="s">
        <v>981</v>
      </c>
      <c r="C729" t="s">
        <v>982</v>
      </c>
      <c r="D729" t="s">
        <v>2891</v>
      </c>
      <c r="E729" t="s">
        <v>2892</v>
      </c>
      <c r="F729" t="s">
        <v>2893</v>
      </c>
      <c r="I729" t="s">
        <v>2894</v>
      </c>
    </row>
    <row r="730" spans="1:9" ht="13.5">
      <c r="A730" s="841">
        <v>217820</v>
      </c>
      <c r="B730" t="s">
        <v>981</v>
      </c>
      <c r="C730" t="s">
        <v>982</v>
      </c>
      <c r="D730" t="s">
        <v>2895</v>
      </c>
      <c r="E730" t="s">
        <v>2896</v>
      </c>
      <c r="F730" t="s">
        <v>2897</v>
      </c>
      <c r="I730" t="s">
        <v>2898</v>
      </c>
    </row>
    <row r="731" spans="1:9" ht="13.5">
      <c r="A731" s="841">
        <v>217831</v>
      </c>
      <c r="B731" t="s">
        <v>981</v>
      </c>
      <c r="C731" t="s">
        <v>982</v>
      </c>
      <c r="D731" t="s">
        <v>2899</v>
      </c>
      <c r="E731" t="s">
        <v>2900</v>
      </c>
      <c r="F731" t="s">
        <v>2901</v>
      </c>
      <c r="I731" t="s">
        <v>2902</v>
      </c>
    </row>
    <row r="732" spans="1:9" ht="13.5">
      <c r="A732" s="841">
        <v>217842</v>
      </c>
      <c r="B732" t="s">
        <v>981</v>
      </c>
      <c r="C732" t="s">
        <v>982</v>
      </c>
      <c r="D732" t="s">
        <v>2903</v>
      </c>
      <c r="E732" t="s">
        <v>2904</v>
      </c>
      <c r="F732" t="s">
        <v>2905</v>
      </c>
      <c r="I732" t="s">
        <v>2906</v>
      </c>
    </row>
    <row r="733" spans="1:9" ht="13.5">
      <c r="A733" s="841">
        <v>217864</v>
      </c>
      <c r="B733" t="s">
        <v>981</v>
      </c>
      <c r="C733" t="s">
        <v>982</v>
      </c>
      <c r="D733" t="s">
        <v>2907</v>
      </c>
      <c r="E733" t="s">
        <v>2908</v>
      </c>
      <c r="F733" t="s">
        <v>2909</v>
      </c>
      <c r="I733" t="s">
        <v>2910</v>
      </c>
    </row>
    <row r="734" spans="1:9" ht="13.5">
      <c r="A734" s="841">
        <v>217875</v>
      </c>
      <c r="B734" t="s">
        <v>981</v>
      </c>
      <c r="C734" t="s">
        <v>982</v>
      </c>
      <c r="D734" t="s">
        <v>2911</v>
      </c>
      <c r="E734" t="s">
        <v>2912</v>
      </c>
      <c r="F734" t="s">
        <v>2913</v>
      </c>
      <c r="I734" t="s">
        <v>2914</v>
      </c>
    </row>
    <row r="735" spans="1:9" ht="13.5">
      <c r="A735" s="841">
        <v>217886</v>
      </c>
      <c r="B735" t="s">
        <v>981</v>
      </c>
      <c r="C735" t="s">
        <v>982</v>
      </c>
      <c r="D735" t="s">
        <v>2915</v>
      </c>
      <c r="E735" t="s">
        <v>2916</v>
      </c>
      <c r="F735" t="s">
        <v>2917</v>
      </c>
      <c r="I735" t="s">
        <v>2918</v>
      </c>
    </row>
    <row r="736" spans="1:9" ht="13.5">
      <c r="A736" s="841">
        <v>217909</v>
      </c>
      <c r="B736" t="s">
        <v>916</v>
      </c>
      <c r="C736" t="s">
        <v>1500</v>
      </c>
      <c r="D736" t="s">
        <v>2919</v>
      </c>
      <c r="E736" t="s">
        <v>2920</v>
      </c>
      <c r="F736" t="s">
        <v>2921</v>
      </c>
      <c r="I736" t="s">
        <v>2922</v>
      </c>
    </row>
    <row r="737" spans="1:9" ht="13.5">
      <c r="A737" s="841">
        <v>217910</v>
      </c>
      <c r="B737" t="s">
        <v>916</v>
      </c>
      <c r="C737" t="s">
        <v>1500</v>
      </c>
      <c r="D737" t="s">
        <v>2923</v>
      </c>
      <c r="E737" t="s">
        <v>2924</v>
      </c>
      <c r="F737" t="s">
        <v>2925</v>
      </c>
      <c r="I737" t="s">
        <v>2926</v>
      </c>
    </row>
    <row r="738" spans="1:9" ht="13.5">
      <c r="A738" s="841">
        <v>217921</v>
      </c>
      <c r="B738" t="s">
        <v>916</v>
      </c>
      <c r="C738" t="s">
        <v>1500</v>
      </c>
      <c r="D738" t="s">
        <v>2927</v>
      </c>
      <c r="E738" t="s">
        <v>2928</v>
      </c>
      <c r="F738" t="s">
        <v>2929</v>
      </c>
      <c r="I738" t="s">
        <v>2930</v>
      </c>
    </row>
    <row r="739" spans="1:9" ht="13.5">
      <c r="A739" s="841">
        <v>217932</v>
      </c>
      <c r="B739" t="s">
        <v>916</v>
      </c>
      <c r="C739" t="s">
        <v>1500</v>
      </c>
      <c r="D739" t="s">
        <v>2931</v>
      </c>
      <c r="E739" t="s">
        <v>2932</v>
      </c>
      <c r="F739" t="s">
        <v>2933</v>
      </c>
      <c r="I739" t="s">
        <v>2934</v>
      </c>
    </row>
    <row r="740" spans="1:9" ht="13.5">
      <c r="A740" s="841">
        <v>217943</v>
      </c>
      <c r="B740" t="s">
        <v>916</v>
      </c>
      <c r="C740" t="s">
        <v>1500</v>
      </c>
      <c r="D740" t="s">
        <v>2935</v>
      </c>
      <c r="E740" t="s">
        <v>2936</v>
      </c>
      <c r="F740" t="s">
        <v>2937</v>
      </c>
      <c r="I740" t="s">
        <v>2938</v>
      </c>
    </row>
    <row r="741" spans="1:9" ht="13.5">
      <c r="A741" s="841">
        <v>217954</v>
      </c>
      <c r="B741" t="s">
        <v>916</v>
      </c>
      <c r="C741" t="s">
        <v>1500</v>
      </c>
      <c r="D741" t="s">
        <v>2939</v>
      </c>
      <c r="E741" t="s">
        <v>2940</v>
      </c>
      <c r="F741" t="s">
        <v>2941</v>
      </c>
      <c r="I741" t="s">
        <v>2942</v>
      </c>
    </row>
    <row r="742" spans="1:9" ht="13.5">
      <c r="A742" s="841">
        <v>217965</v>
      </c>
      <c r="B742" t="s">
        <v>916</v>
      </c>
      <c r="C742" t="s">
        <v>1500</v>
      </c>
      <c r="D742" t="s">
        <v>2943</v>
      </c>
      <c r="E742" t="s">
        <v>2944</v>
      </c>
      <c r="F742" t="s">
        <v>2945</v>
      </c>
      <c r="I742" t="s">
        <v>2946</v>
      </c>
    </row>
    <row r="743" spans="1:9" ht="13.5">
      <c r="A743" s="841">
        <v>217976</v>
      </c>
      <c r="B743" t="s">
        <v>916</v>
      </c>
      <c r="C743" t="s">
        <v>1500</v>
      </c>
      <c r="D743" t="s">
        <v>2947</v>
      </c>
      <c r="E743" t="s">
        <v>2948</v>
      </c>
      <c r="F743" t="s">
        <v>2949</v>
      </c>
      <c r="I743" t="s">
        <v>2950</v>
      </c>
    </row>
    <row r="744" spans="1:9" ht="13.5">
      <c r="A744" s="841">
        <v>217987</v>
      </c>
      <c r="B744" t="s">
        <v>916</v>
      </c>
      <c r="C744" t="s">
        <v>1500</v>
      </c>
      <c r="D744" t="s">
        <v>2951</v>
      </c>
      <c r="E744" t="s">
        <v>2952</v>
      </c>
      <c r="F744" t="s">
        <v>2953</v>
      </c>
      <c r="I744" t="s">
        <v>2954</v>
      </c>
    </row>
    <row r="745" spans="1:9" ht="13.5">
      <c r="A745" s="841">
        <v>217998</v>
      </c>
      <c r="B745" t="s">
        <v>916</v>
      </c>
      <c r="C745" t="s">
        <v>1500</v>
      </c>
      <c r="D745" t="s">
        <v>2955</v>
      </c>
      <c r="E745" t="s">
        <v>2956</v>
      </c>
      <c r="F745" t="s">
        <v>2957</v>
      </c>
      <c r="I745" t="s">
        <v>2958</v>
      </c>
    </row>
    <row r="746" spans="1:9" ht="13.5">
      <c r="A746" s="841">
        <v>218001</v>
      </c>
      <c r="B746" t="s">
        <v>916</v>
      </c>
      <c r="C746" t="s">
        <v>1500</v>
      </c>
      <c r="D746" t="s">
        <v>2959</v>
      </c>
      <c r="E746" t="s">
        <v>2960</v>
      </c>
      <c r="F746" t="s">
        <v>2961</v>
      </c>
      <c r="I746" t="s">
        <v>2962</v>
      </c>
    </row>
    <row r="747" spans="1:9" ht="13.5">
      <c r="A747" s="841">
        <v>218012</v>
      </c>
      <c r="B747" t="s">
        <v>916</v>
      </c>
      <c r="C747" t="s">
        <v>1500</v>
      </c>
      <c r="D747" t="s">
        <v>2963</v>
      </c>
      <c r="E747" t="s">
        <v>2964</v>
      </c>
      <c r="F747" t="s">
        <v>2965</v>
      </c>
      <c r="I747" t="s">
        <v>2966</v>
      </c>
    </row>
    <row r="748" spans="1:9" ht="13.5">
      <c r="A748" s="841">
        <v>218023</v>
      </c>
      <c r="B748" t="s">
        <v>916</v>
      </c>
      <c r="C748" t="s">
        <v>1500</v>
      </c>
      <c r="D748" t="s">
        <v>2967</v>
      </c>
      <c r="E748" t="s">
        <v>2968</v>
      </c>
      <c r="F748" t="s">
        <v>2969</v>
      </c>
      <c r="I748" t="s">
        <v>2970</v>
      </c>
    </row>
    <row r="749" spans="1:9" ht="13.5">
      <c r="A749" s="841">
        <v>218034</v>
      </c>
      <c r="B749" t="s">
        <v>916</v>
      </c>
      <c r="C749" t="s">
        <v>1500</v>
      </c>
      <c r="D749" t="s">
        <v>2971</v>
      </c>
      <c r="E749" t="s">
        <v>2972</v>
      </c>
      <c r="F749" t="s">
        <v>2973</v>
      </c>
      <c r="I749" t="s">
        <v>2974</v>
      </c>
    </row>
    <row r="750" spans="1:9" ht="13.5">
      <c r="A750" s="841">
        <v>218045</v>
      </c>
      <c r="B750" t="s">
        <v>916</v>
      </c>
      <c r="C750" t="s">
        <v>1500</v>
      </c>
      <c r="D750" t="s">
        <v>2975</v>
      </c>
      <c r="E750" t="s">
        <v>2976</v>
      </c>
      <c r="F750" t="s">
        <v>2977</v>
      </c>
      <c r="I750" t="s">
        <v>2978</v>
      </c>
    </row>
    <row r="751" spans="1:9" ht="13.5">
      <c r="A751" s="841">
        <v>218056</v>
      </c>
      <c r="B751" t="s">
        <v>916</v>
      </c>
      <c r="C751" t="s">
        <v>1500</v>
      </c>
      <c r="D751" t="s">
        <v>2979</v>
      </c>
      <c r="E751" t="s">
        <v>2980</v>
      </c>
      <c r="F751" t="s">
        <v>2981</v>
      </c>
      <c r="I751" t="s">
        <v>2982</v>
      </c>
    </row>
    <row r="752" spans="1:9" ht="13.5">
      <c r="A752" s="841">
        <v>218067</v>
      </c>
      <c r="B752" t="s">
        <v>916</v>
      </c>
      <c r="C752" t="s">
        <v>1500</v>
      </c>
      <c r="D752" t="s">
        <v>2983</v>
      </c>
      <c r="E752" t="s">
        <v>2984</v>
      </c>
      <c r="F752" t="s">
        <v>2985</v>
      </c>
      <c r="I752" t="s">
        <v>2986</v>
      </c>
    </row>
    <row r="753" spans="1:9" ht="13.5">
      <c r="A753" s="841">
        <v>218078</v>
      </c>
      <c r="B753" t="s">
        <v>916</v>
      </c>
      <c r="C753" t="s">
        <v>1500</v>
      </c>
      <c r="D753" t="s">
        <v>2987</v>
      </c>
      <c r="E753" t="s">
        <v>2988</v>
      </c>
      <c r="F753" t="s">
        <v>2989</v>
      </c>
      <c r="I753" t="s">
        <v>2990</v>
      </c>
    </row>
    <row r="754" spans="1:9" ht="13.5">
      <c r="A754" s="841">
        <v>218089</v>
      </c>
      <c r="B754" t="s">
        <v>916</v>
      </c>
      <c r="C754" t="s">
        <v>1500</v>
      </c>
      <c r="D754" t="s">
        <v>2991</v>
      </c>
      <c r="E754" t="s">
        <v>2992</v>
      </c>
      <c r="F754" t="s">
        <v>2993</v>
      </c>
      <c r="I754" t="s">
        <v>2994</v>
      </c>
    </row>
    <row r="755" spans="1:9" ht="13.5">
      <c r="A755" s="841">
        <v>218090</v>
      </c>
      <c r="B755" t="s">
        <v>916</v>
      </c>
      <c r="C755" t="s">
        <v>1500</v>
      </c>
      <c r="D755" t="s">
        <v>2995</v>
      </c>
      <c r="E755" t="s">
        <v>2996</v>
      </c>
      <c r="F755" t="s">
        <v>2997</v>
      </c>
      <c r="I755" t="s">
        <v>2998</v>
      </c>
    </row>
    <row r="756" spans="1:9" ht="13.5">
      <c r="A756" s="841">
        <v>218102</v>
      </c>
      <c r="B756" t="s">
        <v>916</v>
      </c>
      <c r="C756" t="s">
        <v>1500</v>
      </c>
      <c r="D756" t="s">
        <v>2999</v>
      </c>
      <c r="E756" t="s">
        <v>3000</v>
      </c>
      <c r="F756" t="s">
        <v>3001</v>
      </c>
      <c r="I756" t="s">
        <v>3002</v>
      </c>
    </row>
    <row r="757" spans="1:9" ht="13.5">
      <c r="A757" s="841">
        <v>218113</v>
      </c>
      <c r="B757" t="s">
        <v>916</v>
      </c>
      <c r="C757" t="s">
        <v>1500</v>
      </c>
      <c r="D757" t="s">
        <v>3003</v>
      </c>
      <c r="E757" t="s">
        <v>3004</v>
      </c>
      <c r="F757" t="s">
        <v>3005</v>
      </c>
      <c r="I757" t="s">
        <v>3006</v>
      </c>
    </row>
    <row r="758" spans="1:9" ht="13.5">
      <c r="A758" s="841">
        <v>218135</v>
      </c>
      <c r="B758" t="s">
        <v>916</v>
      </c>
      <c r="C758" t="s">
        <v>1500</v>
      </c>
      <c r="D758" t="s">
        <v>3007</v>
      </c>
      <c r="E758" t="s">
        <v>3008</v>
      </c>
      <c r="F758" t="s">
        <v>3009</v>
      </c>
      <c r="I758" t="s">
        <v>3010</v>
      </c>
    </row>
    <row r="759" spans="1:9" ht="13.5">
      <c r="A759" s="841">
        <v>218146</v>
      </c>
      <c r="B759" t="s">
        <v>916</v>
      </c>
      <c r="C759" t="s">
        <v>1500</v>
      </c>
      <c r="D759" t="s">
        <v>3011</v>
      </c>
      <c r="E759" t="s">
        <v>3012</v>
      </c>
      <c r="F759" t="s">
        <v>3013</v>
      </c>
      <c r="I759" t="s">
        <v>3014</v>
      </c>
    </row>
    <row r="760" spans="1:9" ht="13.5">
      <c r="A760" s="841">
        <v>218157</v>
      </c>
      <c r="B760" t="s">
        <v>916</v>
      </c>
      <c r="C760" t="s">
        <v>1500</v>
      </c>
      <c r="D760" t="s">
        <v>3015</v>
      </c>
      <c r="E760" t="s">
        <v>3016</v>
      </c>
      <c r="F760" t="s">
        <v>3017</v>
      </c>
      <c r="I760" t="s">
        <v>3018</v>
      </c>
    </row>
    <row r="761" spans="1:9" ht="13.5">
      <c r="A761" s="841">
        <v>218168</v>
      </c>
      <c r="B761" t="s">
        <v>916</v>
      </c>
      <c r="C761" t="s">
        <v>1500</v>
      </c>
      <c r="D761" t="s">
        <v>3019</v>
      </c>
      <c r="E761" t="s">
        <v>3020</v>
      </c>
      <c r="F761" t="s">
        <v>3021</v>
      </c>
      <c r="I761" t="s">
        <v>3022</v>
      </c>
    </row>
    <row r="762" spans="1:9" ht="13.5">
      <c r="A762" s="841">
        <v>218179</v>
      </c>
      <c r="B762" t="s">
        <v>916</v>
      </c>
      <c r="C762" t="s">
        <v>1500</v>
      </c>
      <c r="D762" t="s">
        <v>3023</v>
      </c>
      <c r="E762" t="s">
        <v>3024</v>
      </c>
      <c r="F762" t="s">
        <v>3025</v>
      </c>
      <c r="I762" t="s">
        <v>3026</v>
      </c>
    </row>
    <row r="763" spans="1:9" ht="13.5">
      <c r="A763" s="841">
        <v>218180</v>
      </c>
      <c r="B763" t="s">
        <v>916</v>
      </c>
      <c r="C763" t="s">
        <v>1500</v>
      </c>
      <c r="D763" t="s">
        <v>3027</v>
      </c>
      <c r="E763" t="s">
        <v>3028</v>
      </c>
      <c r="F763" t="s">
        <v>3029</v>
      </c>
      <c r="I763" t="s">
        <v>3030</v>
      </c>
    </row>
    <row r="764" spans="1:9" ht="13.5">
      <c r="A764" s="841">
        <v>218191</v>
      </c>
      <c r="B764" t="s">
        <v>916</v>
      </c>
      <c r="C764" t="s">
        <v>1500</v>
      </c>
      <c r="D764" t="s">
        <v>7112</v>
      </c>
      <c r="E764" t="s">
        <v>7113</v>
      </c>
      <c r="F764" t="s">
        <v>3031</v>
      </c>
      <c r="I764" t="s">
        <v>3032</v>
      </c>
    </row>
    <row r="765" spans="1:9" ht="13.5">
      <c r="A765" s="841">
        <v>218203</v>
      </c>
      <c r="B765" t="s">
        <v>916</v>
      </c>
      <c r="C765" t="s">
        <v>1500</v>
      </c>
      <c r="D765" t="s">
        <v>3033</v>
      </c>
      <c r="E765" t="s">
        <v>3034</v>
      </c>
      <c r="F765" t="s">
        <v>7114</v>
      </c>
      <c r="I765" t="s">
        <v>3035</v>
      </c>
    </row>
    <row r="766" spans="1:9" ht="13.5">
      <c r="A766" s="841">
        <v>218214</v>
      </c>
      <c r="B766" t="s">
        <v>916</v>
      </c>
      <c r="C766" t="s">
        <v>1500</v>
      </c>
      <c r="D766" t="s">
        <v>3036</v>
      </c>
      <c r="E766" t="s">
        <v>3037</v>
      </c>
      <c r="F766" t="s">
        <v>3038</v>
      </c>
      <c r="I766" t="s">
        <v>3039</v>
      </c>
    </row>
    <row r="767" spans="1:9" ht="13.5">
      <c r="A767" s="841">
        <v>218225</v>
      </c>
      <c r="B767" t="s">
        <v>916</v>
      </c>
      <c r="C767" t="s">
        <v>1500</v>
      </c>
      <c r="D767" t="s">
        <v>3040</v>
      </c>
      <c r="E767" t="s">
        <v>3041</v>
      </c>
      <c r="F767" t="s">
        <v>3042</v>
      </c>
      <c r="I767" t="s">
        <v>3043</v>
      </c>
    </row>
    <row r="768" spans="1:9" ht="13.5">
      <c r="A768" s="841">
        <v>218247</v>
      </c>
      <c r="B768" t="s">
        <v>916</v>
      </c>
      <c r="C768" t="s">
        <v>1500</v>
      </c>
      <c r="D768" t="s">
        <v>3044</v>
      </c>
      <c r="E768" t="s">
        <v>3045</v>
      </c>
      <c r="F768" t="s">
        <v>3046</v>
      </c>
      <c r="I768" t="s">
        <v>3047</v>
      </c>
    </row>
    <row r="769" spans="1:9" ht="13.5">
      <c r="A769" s="841">
        <v>218258</v>
      </c>
      <c r="B769" t="s">
        <v>916</v>
      </c>
      <c r="C769" t="s">
        <v>1500</v>
      </c>
      <c r="D769" t="s">
        <v>3048</v>
      </c>
      <c r="E769" t="s">
        <v>3049</v>
      </c>
      <c r="F769" t="s">
        <v>3050</v>
      </c>
      <c r="I769" t="s">
        <v>3051</v>
      </c>
    </row>
    <row r="770" spans="1:9" ht="13.5">
      <c r="A770" s="841">
        <v>218269</v>
      </c>
      <c r="B770" t="s">
        <v>916</v>
      </c>
      <c r="C770" t="s">
        <v>1500</v>
      </c>
      <c r="D770" t="s">
        <v>3052</v>
      </c>
      <c r="E770" t="s">
        <v>3053</v>
      </c>
      <c r="F770" t="s">
        <v>3054</v>
      </c>
      <c r="I770" t="s">
        <v>3055</v>
      </c>
    </row>
    <row r="771" spans="1:9" ht="13.5">
      <c r="A771" s="841">
        <v>218270</v>
      </c>
      <c r="B771" t="s">
        <v>916</v>
      </c>
      <c r="C771" t="s">
        <v>1500</v>
      </c>
      <c r="D771" t="s">
        <v>3056</v>
      </c>
      <c r="E771" t="s">
        <v>3057</v>
      </c>
      <c r="F771" t="s">
        <v>3058</v>
      </c>
      <c r="I771" t="s">
        <v>3059</v>
      </c>
    </row>
    <row r="772" spans="1:9" ht="13.5">
      <c r="A772" s="841">
        <v>218281</v>
      </c>
      <c r="B772" t="s">
        <v>916</v>
      </c>
      <c r="C772" t="s">
        <v>1500</v>
      </c>
      <c r="D772" t="s">
        <v>3060</v>
      </c>
      <c r="E772" t="s">
        <v>3061</v>
      </c>
      <c r="F772" t="s">
        <v>3062</v>
      </c>
      <c r="I772" t="s">
        <v>3063</v>
      </c>
    </row>
    <row r="773" spans="1:9" ht="13.5">
      <c r="A773" s="841">
        <v>218304</v>
      </c>
      <c r="B773" t="s">
        <v>916</v>
      </c>
      <c r="C773" t="s">
        <v>1500</v>
      </c>
      <c r="D773" t="s">
        <v>3064</v>
      </c>
      <c r="E773" t="s">
        <v>3065</v>
      </c>
      <c r="F773" t="s">
        <v>3066</v>
      </c>
      <c r="I773" t="s">
        <v>3067</v>
      </c>
    </row>
    <row r="774" spans="1:9" ht="13.5">
      <c r="A774" s="841">
        <v>218315</v>
      </c>
      <c r="B774" t="s">
        <v>916</v>
      </c>
      <c r="C774" t="s">
        <v>1500</v>
      </c>
      <c r="D774" t="s">
        <v>3068</v>
      </c>
      <c r="E774" t="s">
        <v>3069</v>
      </c>
      <c r="F774" t="s">
        <v>3070</v>
      </c>
      <c r="I774" t="s">
        <v>3071</v>
      </c>
    </row>
    <row r="775" spans="1:9" ht="13.5">
      <c r="A775" s="841">
        <v>218326</v>
      </c>
      <c r="B775" t="s">
        <v>916</v>
      </c>
      <c r="C775" t="s">
        <v>1500</v>
      </c>
      <c r="D775" t="s">
        <v>3072</v>
      </c>
      <c r="E775" t="s">
        <v>3073</v>
      </c>
      <c r="F775" t="s">
        <v>3074</v>
      </c>
      <c r="I775" t="s">
        <v>3075</v>
      </c>
    </row>
    <row r="776" spans="1:9" ht="13.5">
      <c r="A776" s="841">
        <v>218337</v>
      </c>
      <c r="B776" t="s">
        <v>916</v>
      </c>
      <c r="C776" t="s">
        <v>1500</v>
      </c>
      <c r="D776" t="s">
        <v>3076</v>
      </c>
      <c r="E776" t="s">
        <v>3077</v>
      </c>
      <c r="F776" t="s">
        <v>3078</v>
      </c>
      <c r="I776" t="s">
        <v>3079</v>
      </c>
    </row>
    <row r="777" spans="1:9" ht="13.5">
      <c r="A777" s="841">
        <v>218359</v>
      </c>
      <c r="B777" t="s">
        <v>916</v>
      </c>
      <c r="C777" t="s">
        <v>1500</v>
      </c>
      <c r="D777" t="s">
        <v>3080</v>
      </c>
      <c r="E777" t="s">
        <v>3081</v>
      </c>
      <c r="F777" t="s">
        <v>3082</v>
      </c>
      <c r="I777" t="s">
        <v>3083</v>
      </c>
    </row>
    <row r="778" spans="1:9" ht="13.5">
      <c r="A778" s="841">
        <v>218360</v>
      </c>
      <c r="B778" t="s">
        <v>916</v>
      </c>
      <c r="C778" t="s">
        <v>1500</v>
      </c>
      <c r="D778" t="s">
        <v>3084</v>
      </c>
      <c r="E778" t="s">
        <v>3085</v>
      </c>
      <c r="F778" t="s">
        <v>3086</v>
      </c>
      <c r="I778" t="s">
        <v>3087</v>
      </c>
    </row>
    <row r="779" spans="1:9" ht="13.5">
      <c r="A779" s="841">
        <v>218371</v>
      </c>
      <c r="B779" t="s">
        <v>916</v>
      </c>
      <c r="C779" t="s">
        <v>1500</v>
      </c>
      <c r="D779" t="s">
        <v>3088</v>
      </c>
      <c r="E779" t="s">
        <v>3089</v>
      </c>
      <c r="F779" t="s">
        <v>3090</v>
      </c>
      <c r="I779" t="s">
        <v>3091</v>
      </c>
    </row>
    <row r="780" spans="1:9" ht="13.5">
      <c r="A780" s="841">
        <v>218393</v>
      </c>
      <c r="B780" t="s">
        <v>916</v>
      </c>
      <c r="C780" t="s">
        <v>1500</v>
      </c>
      <c r="D780" t="s">
        <v>3092</v>
      </c>
      <c r="E780" t="s">
        <v>3093</v>
      </c>
      <c r="F780" t="s">
        <v>3094</v>
      </c>
      <c r="I780" t="s">
        <v>3095</v>
      </c>
    </row>
    <row r="781" spans="1:9" ht="13.5">
      <c r="A781" s="841">
        <v>218405</v>
      </c>
      <c r="B781" t="s">
        <v>916</v>
      </c>
      <c r="C781" t="s">
        <v>1500</v>
      </c>
      <c r="D781" t="s">
        <v>3096</v>
      </c>
      <c r="E781" t="s">
        <v>3097</v>
      </c>
      <c r="F781" t="s">
        <v>3098</v>
      </c>
      <c r="I781" t="s">
        <v>3099</v>
      </c>
    </row>
    <row r="782" spans="1:9" ht="13.5">
      <c r="A782" s="841">
        <v>218416</v>
      </c>
      <c r="B782" t="s">
        <v>916</v>
      </c>
      <c r="C782" t="s">
        <v>1500</v>
      </c>
      <c r="D782" t="s">
        <v>3100</v>
      </c>
      <c r="E782" t="s">
        <v>3101</v>
      </c>
      <c r="F782" t="s">
        <v>3102</v>
      </c>
      <c r="I782" t="s">
        <v>3103</v>
      </c>
    </row>
    <row r="783" spans="1:9" ht="13.5">
      <c r="A783" s="841">
        <v>218438</v>
      </c>
      <c r="B783" t="s">
        <v>916</v>
      </c>
      <c r="C783" t="s">
        <v>1500</v>
      </c>
      <c r="D783" t="s">
        <v>3104</v>
      </c>
      <c r="E783" t="s">
        <v>3105</v>
      </c>
      <c r="F783" t="s">
        <v>3106</v>
      </c>
      <c r="I783" t="s">
        <v>3107</v>
      </c>
    </row>
    <row r="784" spans="1:9" ht="13.5">
      <c r="A784" s="841">
        <v>218449</v>
      </c>
      <c r="B784" t="s">
        <v>916</v>
      </c>
      <c r="C784" t="s">
        <v>1500</v>
      </c>
      <c r="D784" t="s">
        <v>3108</v>
      </c>
      <c r="E784" t="s">
        <v>3109</v>
      </c>
      <c r="F784" t="s">
        <v>3110</v>
      </c>
      <c r="I784" t="s">
        <v>3111</v>
      </c>
    </row>
    <row r="785" spans="1:9" ht="13.5">
      <c r="A785" s="841">
        <v>218450</v>
      </c>
      <c r="B785" t="s">
        <v>916</v>
      </c>
      <c r="C785" t="s">
        <v>1500</v>
      </c>
      <c r="D785" t="s">
        <v>3112</v>
      </c>
      <c r="E785" t="s">
        <v>3113</v>
      </c>
      <c r="F785" t="s">
        <v>3114</v>
      </c>
      <c r="I785" t="s">
        <v>3115</v>
      </c>
    </row>
    <row r="786" spans="1:9" ht="13.5">
      <c r="A786" s="841">
        <v>218461</v>
      </c>
      <c r="B786" t="s">
        <v>916</v>
      </c>
      <c r="C786" t="s">
        <v>1500</v>
      </c>
      <c r="D786" t="s">
        <v>3116</v>
      </c>
      <c r="E786" t="s">
        <v>3117</v>
      </c>
      <c r="F786" t="s">
        <v>3118</v>
      </c>
      <c r="I786" t="s">
        <v>3119</v>
      </c>
    </row>
    <row r="787" spans="1:9" ht="13.5">
      <c r="A787" s="841">
        <v>218483</v>
      </c>
      <c r="B787" t="s">
        <v>916</v>
      </c>
      <c r="C787" t="s">
        <v>1500</v>
      </c>
      <c r="D787" t="s">
        <v>3120</v>
      </c>
      <c r="E787" t="s">
        <v>3121</v>
      </c>
      <c r="F787" t="s">
        <v>3122</v>
      </c>
      <c r="I787" t="s">
        <v>3123</v>
      </c>
    </row>
    <row r="788" spans="1:9" ht="13.5">
      <c r="A788" s="841">
        <v>218506</v>
      </c>
      <c r="B788" t="s">
        <v>916</v>
      </c>
      <c r="C788" t="s">
        <v>1500</v>
      </c>
      <c r="D788" t="s">
        <v>3124</v>
      </c>
      <c r="E788" t="s">
        <v>3125</v>
      </c>
      <c r="F788" t="s">
        <v>3126</v>
      </c>
      <c r="I788" t="s">
        <v>3127</v>
      </c>
    </row>
    <row r="789" spans="1:9" ht="13.5">
      <c r="A789" s="841">
        <v>218517</v>
      </c>
      <c r="B789" t="s">
        <v>916</v>
      </c>
      <c r="C789" t="s">
        <v>1500</v>
      </c>
      <c r="D789" t="s">
        <v>3128</v>
      </c>
      <c r="E789" t="s">
        <v>3129</v>
      </c>
      <c r="F789" t="s">
        <v>3130</v>
      </c>
      <c r="I789" t="s">
        <v>3131</v>
      </c>
    </row>
    <row r="790" spans="1:9" ht="13.5">
      <c r="A790" s="841">
        <v>218528</v>
      </c>
      <c r="B790" t="s">
        <v>916</v>
      </c>
      <c r="C790" t="s">
        <v>1500</v>
      </c>
      <c r="D790" t="s">
        <v>3132</v>
      </c>
      <c r="E790" t="s">
        <v>3133</v>
      </c>
      <c r="F790" t="s">
        <v>3134</v>
      </c>
      <c r="I790" t="s">
        <v>3135</v>
      </c>
    </row>
    <row r="791" spans="1:9" ht="13.5">
      <c r="A791" s="841">
        <v>218540</v>
      </c>
      <c r="B791" t="s">
        <v>916</v>
      </c>
      <c r="C791" t="s">
        <v>1500</v>
      </c>
      <c r="D791" t="s">
        <v>3136</v>
      </c>
      <c r="E791" t="s">
        <v>3137</v>
      </c>
      <c r="F791" t="s">
        <v>3138</v>
      </c>
      <c r="I791" t="s">
        <v>3139</v>
      </c>
    </row>
    <row r="792" spans="1:9" ht="13.5">
      <c r="A792" s="841">
        <v>218551</v>
      </c>
      <c r="B792" t="s">
        <v>916</v>
      </c>
      <c r="C792" t="s">
        <v>1500</v>
      </c>
      <c r="D792" t="s">
        <v>3140</v>
      </c>
      <c r="E792" t="s">
        <v>3141</v>
      </c>
      <c r="F792" t="s">
        <v>3142</v>
      </c>
      <c r="I792" t="s">
        <v>3143</v>
      </c>
    </row>
    <row r="793" spans="1:9" ht="13.5">
      <c r="A793" s="841">
        <v>218573</v>
      </c>
      <c r="B793" t="s">
        <v>916</v>
      </c>
      <c r="C793" t="s">
        <v>1500</v>
      </c>
      <c r="D793" t="s">
        <v>3144</v>
      </c>
      <c r="E793" t="s">
        <v>3145</v>
      </c>
      <c r="F793" t="s">
        <v>3146</v>
      </c>
      <c r="I793" t="s">
        <v>3147</v>
      </c>
    </row>
    <row r="794" spans="1:9" ht="13.5">
      <c r="A794" s="841">
        <v>218595</v>
      </c>
      <c r="B794" t="s">
        <v>916</v>
      </c>
      <c r="C794" t="s">
        <v>1500</v>
      </c>
      <c r="D794" t="s">
        <v>3148</v>
      </c>
      <c r="E794" t="s">
        <v>3149</v>
      </c>
      <c r="F794" t="s">
        <v>3150</v>
      </c>
      <c r="I794" t="s">
        <v>3151</v>
      </c>
    </row>
    <row r="795" spans="1:9" ht="13.5">
      <c r="A795" s="841">
        <v>218607</v>
      </c>
      <c r="B795" t="s">
        <v>916</v>
      </c>
      <c r="C795" t="s">
        <v>1500</v>
      </c>
      <c r="D795" t="s">
        <v>3152</v>
      </c>
      <c r="E795" t="s">
        <v>3153</v>
      </c>
      <c r="F795" t="s">
        <v>3154</v>
      </c>
      <c r="I795" t="s">
        <v>3155</v>
      </c>
    </row>
    <row r="796" spans="1:9" ht="13.5">
      <c r="A796" s="841">
        <v>218618</v>
      </c>
      <c r="B796" t="s">
        <v>916</v>
      </c>
      <c r="C796" t="s">
        <v>1500</v>
      </c>
      <c r="D796" t="s">
        <v>3156</v>
      </c>
      <c r="E796" t="s">
        <v>3157</v>
      </c>
      <c r="F796" t="s">
        <v>3158</v>
      </c>
      <c r="I796" t="s">
        <v>3159</v>
      </c>
    </row>
    <row r="797" spans="1:9" ht="13.5">
      <c r="A797" s="841">
        <v>218629</v>
      </c>
      <c r="B797" t="s">
        <v>916</v>
      </c>
      <c r="C797" t="s">
        <v>1500</v>
      </c>
      <c r="D797" t="s">
        <v>3160</v>
      </c>
      <c r="E797" t="s">
        <v>3161</v>
      </c>
      <c r="F797" t="s">
        <v>3162</v>
      </c>
      <c r="I797" t="s">
        <v>3163</v>
      </c>
    </row>
    <row r="798" spans="1:9" ht="13.5">
      <c r="A798" s="841">
        <v>218630</v>
      </c>
      <c r="B798" t="s">
        <v>916</v>
      </c>
      <c r="C798" t="s">
        <v>1500</v>
      </c>
      <c r="D798" t="s">
        <v>3164</v>
      </c>
      <c r="E798" t="s">
        <v>3165</v>
      </c>
      <c r="F798" t="s">
        <v>3166</v>
      </c>
      <c r="I798" t="s">
        <v>3167</v>
      </c>
    </row>
    <row r="799" spans="1:9" ht="13.5">
      <c r="A799" s="841">
        <v>218641</v>
      </c>
      <c r="B799" t="s">
        <v>916</v>
      </c>
      <c r="C799" t="s">
        <v>1500</v>
      </c>
      <c r="D799" t="s">
        <v>3168</v>
      </c>
      <c r="E799" t="s">
        <v>3169</v>
      </c>
      <c r="F799" t="s">
        <v>3170</v>
      </c>
      <c r="I799" t="s">
        <v>3171</v>
      </c>
    </row>
    <row r="800" spans="1:9" ht="13.5">
      <c r="A800" s="841">
        <v>218652</v>
      </c>
      <c r="B800" t="s">
        <v>916</v>
      </c>
      <c r="C800" t="s">
        <v>1500</v>
      </c>
      <c r="D800" t="s">
        <v>3172</v>
      </c>
      <c r="E800" t="s">
        <v>3173</v>
      </c>
      <c r="F800" t="s">
        <v>3174</v>
      </c>
      <c r="I800" t="s">
        <v>3175</v>
      </c>
    </row>
    <row r="801" spans="1:9" ht="13.5">
      <c r="A801" s="841">
        <v>218674</v>
      </c>
      <c r="B801" t="s">
        <v>916</v>
      </c>
      <c r="C801" t="s">
        <v>1500</v>
      </c>
      <c r="D801" t="s">
        <v>3176</v>
      </c>
      <c r="E801" t="s">
        <v>3177</v>
      </c>
      <c r="F801" t="s">
        <v>3178</v>
      </c>
      <c r="I801" t="s">
        <v>3179</v>
      </c>
    </row>
    <row r="802" spans="1:9" ht="13.5">
      <c r="A802" s="841">
        <v>218685</v>
      </c>
      <c r="B802" t="s">
        <v>916</v>
      </c>
      <c r="C802" t="s">
        <v>1500</v>
      </c>
      <c r="D802" t="s">
        <v>3180</v>
      </c>
      <c r="E802" t="s">
        <v>3181</v>
      </c>
      <c r="F802" t="s">
        <v>3182</v>
      </c>
      <c r="I802" t="s">
        <v>3183</v>
      </c>
    </row>
    <row r="803" spans="1:9" ht="13.5">
      <c r="A803" s="841">
        <v>218696</v>
      </c>
      <c r="B803" t="s">
        <v>916</v>
      </c>
      <c r="C803" t="s">
        <v>1500</v>
      </c>
      <c r="D803" t="s">
        <v>3184</v>
      </c>
      <c r="E803" t="s">
        <v>3185</v>
      </c>
      <c r="F803" t="s">
        <v>3186</v>
      </c>
      <c r="I803" t="s">
        <v>3187</v>
      </c>
    </row>
    <row r="804" spans="1:9" ht="13.5">
      <c r="A804" s="841">
        <v>218708</v>
      </c>
      <c r="B804" t="s">
        <v>916</v>
      </c>
      <c r="C804" t="s">
        <v>1500</v>
      </c>
      <c r="D804" t="s">
        <v>3188</v>
      </c>
      <c r="E804" t="s">
        <v>3189</v>
      </c>
      <c r="F804" t="s">
        <v>3190</v>
      </c>
      <c r="I804" t="s">
        <v>3191</v>
      </c>
    </row>
    <row r="805" spans="1:9" ht="13.5">
      <c r="A805" s="841">
        <v>218720</v>
      </c>
      <c r="B805" t="s">
        <v>916</v>
      </c>
      <c r="C805" t="s">
        <v>1500</v>
      </c>
      <c r="D805" t="s">
        <v>3192</v>
      </c>
      <c r="E805" t="s">
        <v>3193</v>
      </c>
      <c r="F805" t="s">
        <v>3194</v>
      </c>
      <c r="I805" t="s">
        <v>3195</v>
      </c>
    </row>
    <row r="806" spans="1:9" ht="13.5">
      <c r="A806" s="841">
        <v>218731</v>
      </c>
      <c r="B806" t="s">
        <v>916</v>
      </c>
      <c r="C806" t="s">
        <v>1500</v>
      </c>
      <c r="D806" t="s">
        <v>3196</v>
      </c>
      <c r="E806" t="s">
        <v>3197</v>
      </c>
      <c r="F806" t="s">
        <v>3198</v>
      </c>
      <c r="I806" t="s">
        <v>3199</v>
      </c>
    </row>
    <row r="807" spans="1:9" ht="13.5">
      <c r="A807" s="841">
        <v>218764</v>
      </c>
      <c r="B807" t="s">
        <v>916</v>
      </c>
      <c r="C807" t="s">
        <v>1500</v>
      </c>
      <c r="D807" t="s">
        <v>3200</v>
      </c>
      <c r="E807" t="s">
        <v>3201</v>
      </c>
      <c r="F807" t="s">
        <v>3202</v>
      </c>
      <c r="I807" t="s">
        <v>3203</v>
      </c>
    </row>
    <row r="808" spans="1:9" ht="13.5">
      <c r="A808" s="841">
        <v>218786</v>
      </c>
      <c r="B808" t="s">
        <v>916</v>
      </c>
      <c r="C808" t="s">
        <v>1500</v>
      </c>
      <c r="D808" t="s">
        <v>3204</v>
      </c>
      <c r="E808" t="s">
        <v>3205</v>
      </c>
      <c r="F808" t="s">
        <v>3206</v>
      </c>
      <c r="I808" t="s">
        <v>3207</v>
      </c>
    </row>
    <row r="809" spans="1:9" ht="13.5">
      <c r="A809" s="841">
        <v>218832</v>
      </c>
      <c r="B809" t="s">
        <v>916</v>
      </c>
      <c r="C809" t="s">
        <v>1500</v>
      </c>
      <c r="D809" t="s">
        <v>3208</v>
      </c>
      <c r="E809" t="s">
        <v>3209</v>
      </c>
      <c r="F809" t="s">
        <v>3210</v>
      </c>
      <c r="I809" t="s">
        <v>3211</v>
      </c>
    </row>
    <row r="810" spans="1:9" ht="13.5">
      <c r="A810" s="841">
        <v>218854</v>
      </c>
      <c r="B810" t="s">
        <v>916</v>
      </c>
      <c r="C810" t="s">
        <v>1500</v>
      </c>
      <c r="D810" t="s">
        <v>3212</v>
      </c>
      <c r="E810" t="s">
        <v>3213</v>
      </c>
      <c r="F810" t="s">
        <v>3214</v>
      </c>
      <c r="I810" t="s">
        <v>3215</v>
      </c>
    </row>
    <row r="811" spans="1:9" ht="13.5">
      <c r="A811" s="841">
        <v>218887</v>
      </c>
      <c r="B811" t="s">
        <v>916</v>
      </c>
      <c r="C811" t="s">
        <v>1500</v>
      </c>
      <c r="D811" t="s">
        <v>3216</v>
      </c>
      <c r="E811" t="s">
        <v>3217</v>
      </c>
      <c r="F811" t="s">
        <v>3218</v>
      </c>
      <c r="I811" t="s">
        <v>3219</v>
      </c>
    </row>
    <row r="812" spans="1:9" ht="13.5">
      <c r="A812" s="841">
        <v>218898</v>
      </c>
      <c r="B812" t="s">
        <v>916</v>
      </c>
      <c r="C812" t="s">
        <v>1500</v>
      </c>
      <c r="D812" t="s">
        <v>3220</v>
      </c>
      <c r="E812" t="s">
        <v>3221</v>
      </c>
      <c r="F812" t="s">
        <v>3222</v>
      </c>
      <c r="I812" t="s">
        <v>3223</v>
      </c>
    </row>
    <row r="813" spans="1:9" ht="13.5">
      <c r="A813" s="841">
        <v>218944</v>
      </c>
      <c r="B813" t="s">
        <v>916</v>
      </c>
      <c r="C813" t="s">
        <v>1500</v>
      </c>
      <c r="D813" t="s">
        <v>3226</v>
      </c>
      <c r="E813" t="s">
        <v>3227</v>
      </c>
      <c r="F813" t="s">
        <v>3228</v>
      </c>
      <c r="I813" t="s">
        <v>3229</v>
      </c>
    </row>
    <row r="814" spans="1:9" ht="13.5">
      <c r="A814" s="841">
        <v>218966</v>
      </c>
      <c r="B814" t="s">
        <v>916</v>
      </c>
      <c r="C814" t="s">
        <v>1500</v>
      </c>
      <c r="D814" t="s">
        <v>3230</v>
      </c>
      <c r="E814" t="s">
        <v>3231</v>
      </c>
      <c r="F814" t="s">
        <v>3232</v>
      </c>
      <c r="I814" t="s">
        <v>3233</v>
      </c>
    </row>
    <row r="815" spans="1:9" ht="13.5">
      <c r="A815" s="841">
        <v>218977</v>
      </c>
      <c r="B815" t="s">
        <v>916</v>
      </c>
      <c r="C815" t="s">
        <v>1500</v>
      </c>
      <c r="D815" t="s">
        <v>3234</v>
      </c>
      <c r="E815" t="s">
        <v>3235</v>
      </c>
      <c r="F815" t="s">
        <v>3236</v>
      </c>
      <c r="I815" t="s">
        <v>3237</v>
      </c>
    </row>
    <row r="816" spans="1:9" ht="13.5">
      <c r="A816" s="841">
        <v>218988</v>
      </c>
      <c r="B816" t="s">
        <v>916</v>
      </c>
      <c r="C816" t="s">
        <v>1500</v>
      </c>
      <c r="D816" t="s">
        <v>3238</v>
      </c>
      <c r="E816" t="s">
        <v>3239</v>
      </c>
      <c r="F816" t="s">
        <v>3240</v>
      </c>
      <c r="I816" t="s">
        <v>3241</v>
      </c>
    </row>
    <row r="817" spans="1:9" ht="13.5">
      <c r="A817" s="841">
        <v>218999</v>
      </c>
      <c r="B817" t="s">
        <v>916</v>
      </c>
      <c r="C817" t="s">
        <v>1500</v>
      </c>
      <c r="D817" t="s">
        <v>3242</v>
      </c>
      <c r="E817" t="s">
        <v>3243</v>
      </c>
      <c r="F817" t="s">
        <v>3244</v>
      </c>
      <c r="I817" t="s">
        <v>3245</v>
      </c>
    </row>
    <row r="818" spans="1:9" ht="13.5">
      <c r="A818" s="841">
        <v>219002</v>
      </c>
      <c r="B818" t="s">
        <v>916</v>
      </c>
      <c r="C818" t="s">
        <v>1500</v>
      </c>
      <c r="D818" t="s">
        <v>3246</v>
      </c>
      <c r="E818" t="s">
        <v>3247</v>
      </c>
      <c r="F818" t="s">
        <v>3248</v>
      </c>
      <c r="I818" t="s">
        <v>3249</v>
      </c>
    </row>
    <row r="819" spans="1:9" ht="13.5">
      <c r="A819" s="841">
        <v>219013</v>
      </c>
      <c r="B819" t="s">
        <v>916</v>
      </c>
      <c r="C819" t="s">
        <v>1500</v>
      </c>
      <c r="D819" t="s">
        <v>3250</v>
      </c>
      <c r="E819" t="s">
        <v>3251</v>
      </c>
      <c r="F819" t="s">
        <v>3252</v>
      </c>
      <c r="I819" t="s">
        <v>3253</v>
      </c>
    </row>
    <row r="820" spans="1:9" ht="13.5">
      <c r="A820" s="841">
        <v>219024</v>
      </c>
      <c r="B820" t="s">
        <v>916</v>
      </c>
      <c r="C820" t="s">
        <v>1500</v>
      </c>
      <c r="D820" t="s">
        <v>3254</v>
      </c>
      <c r="E820" t="s">
        <v>3255</v>
      </c>
      <c r="F820" t="s">
        <v>3256</v>
      </c>
      <c r="I820" t="s">
        <v>3257</v>
      </c>
    </row>
    <row r="821" spans="1:9" ht="13.5">
      <c r="A821" s="841">
        <v>219035</v>
      </c>
      <c r="B821" t="s">
        <v>916</v>
      </c>
      <c r="C821" t="s">
        <v>1500</v>
      </c>
      <c r="D821" t="s">
        <v>3258</v>
      </c>
      <c r="E821" t="s">
        <v>3259</v>
      </c>
      <c r="F821" t="s">
        <v>3260</v>
      </c>
      <c r="I821" t="s">
        <v>3261</v>
      </c>
    </row>
    <row r="822" spans="1:9" ht="13.5">
      <c r="A822" s="841">
        <v>219079</v>
      </c>
      <c r="B822" t="s">
        <v>916</v>
      </c>
      <c r="C822" t="s">
        <v>1500</v>
      </c>
      <c r="D822" t="s">
        <v>3262</v>
      </c>
      <c r="E822" t="s">
        <v>3263</v>
      </c>
      <c r="F822" t="s">
        <v>3264</v>
      </c>
      <c r="I822" t="s">
        <v>3265</v>
      </c>
    </row>
    <row r="823" spans="1:9" ht="13.5">
      <c r="A823" s="841">
        <v>219091</v>
      </c>
      <c r="B823" t="s">
        <v>916</v>
      </c>
      <c r="C823" t="s">
        <v>1500</v>
      </c>
      <c r="D823" t="s">
        <v>3266</v>
      </c>
      <c r="E823" t="s">
        <v>3267</v>
      </c>
      <c r="F823" t="s">
        <v>3268</v>
      </c>
      <c r="I823" t="s">
        <v>3269</v>
      </c>
    </row>
    <row r="824" spans="1:9" ht="13.5">
      <c r="A824" s="841">
        <v>219103</v>
      </c>
      <c r="B824" t="s">
        <v>916</v>
      </c>
      <c r="C824" t="s">
        <v>1500</v>
      </c>
      <c r="D824" t="s">
        <v>3270</v>
      </c>
      <c r="E824" t="s">
        <v>3271</v>
      </c>
      <c r="F824" t="s">
        <v>3272</v>
      </c>
      <c r="I824" t="s">
        <v>3273</v>
      </c>
    </row>
    <row r="825" spans="1:9" ht="13.5">
      <c r="A825" s="841">
        <v>219114</v>
      </c>
      <c r="B825" t="s">
        <v>916</v>
      </c>
      <c r="C825" t="s">
        <v>1500</v>
      </c>
      <c r="D825" t="s">
        <v>3274</v>
      </c>
      <c r="E825" t="s">
        <v>3275</v>
      </c>
      <c r="F825" t="s">
        <v>3276</v>
      </c>
      <c r="I825" t="s">
        <v>3277</v>
      </c>
    </row>
    <row r="826" spans="1:9" ht="13.5">
      <c r="A826" s="841">
        <v>219125</v>
      </c>
      <c r="B826" t="s">
        <v>916</v>
      </c>
      <c r="C826" t="s">
        <v>1500</v>
      </c>
      <c r="D826" t="s">
        <v>3278</v>
      </c>
      <c r="E826" t="s">
        <v>3279</v>
      </c>
      <c r="F826" t="s">
        <v>3280</v>
      </c>
      <c r="I826" t="s">
        <v>3281</v>
      </c>
    </row>
    <row r="827" spans="1:9" ht="13.5">
      <c r="A827" s="841">
        <v>219136</v>
      </c>
      <c r="B827" t="s">
        <v>916</v>
      </c>
      <c r="C827" t="s">
        <v>1500</v>
      </c>
      <c r="D827" t="s">
        <v>3282</v>
      </c>
      <c r="E827" t="s">
        <v>3283</v>
      </c>
      <c r="F827" t="s">
        <v>3284</v>
      </c>
      <c r="I827" t="s">
        <v>3285</v>
      </c>
    </row>
    <row r="828" spans="1:9" ht="13.5">
      <c r="A828" s="841">
        <v>219147</v>
      </c>
      <c r="B828" t="s">
        <v>916</v>
      </c>
      <c r="C828" t="s">
        <v>1500</v>
      </c>
      <c r="D828" t="s">
        <v>3286</v>
      </c>
      <c r="E828" t="s">
        <v>3287</v>
      </c>
      <c r="F828" t="s">
        <v>3288</v>
      </c>
      <c r="I828" t="s">
        <v>3289</v>
      </c>
    </row>
    <row r="829" spans="1:9" ht="13.5">
      <c r="A829" s="841">
        <v>219192</v>
      </c>
      <c r="B829" t="s">
        <v>916</v>
      </c>
      <c r="C829" t="s">
        <v>1500</v>
      </c>
      <c r="D829" t="s">
        <v>3290</v>
      </c>
      <c r="E829" t="s">
        <v>3291</v>
      </c>
      <c r="F829" t="s">
        <v>3292</v>
      </c>
      <c r="I829" t="s">
        <v>3293</v>
      </c>
    </row>
    <row r="830" spans="1:9" ht="13.5">
      <c r="A830" s="841">
        <v>219215</v>
      </c>
      <c r="B830" t="s">
        <v>916</v>
      </c>
      <c r="C830" t="s">
        <v>1500</v>
      </c>
      <c r="D830" t="s">
        <v>3294</v>
      </c>
      <c r="E830" t="s">
        <v>3295</v>
      </c>
      <c r="F830" t="s">
        <v>3296</v>
      </c>
      <c r="I830" t="s">
        <v>3297</v>
      </c>
    </row>
    <row r="831" spans="1:9" ht="13.5">
      <c r="A831" s="841">
        <v>219226</v>
      </c>
      <c r="B831" t="s">
        <v>916</v>
      </c>
      <c r="C831" t="s">
        <v>1500</v>
      </c>
      <c r="D831" t="s">
        <v>3298</v>
      </c>
      <c r="E831" t="s">
        <v>3299</v>
      </c>
      <c r="F831" t="s">
        <v>3300</v>
      </c>
      <c r="I831" t="s">
        <v>3301</v>
      </c>
    </row>
    <row r="832" spans="1:9" ht="13.5">
      <c r="A832" s="841">
        <v>219237</v>
      </c>
      <c r="B832" t="s">
        <v>916</v>
      </c>
      <c r="C832" t="s">
        <v>1500</v>
      </c>
      <c r="D832" t="s">
        <v>3302</v>
      </c>
      <c r="E832" t="s">
        <v>3303</v>
      </c>
      <c r="F832" t="s">
        <v>3304</v>
      </c>
      <c r="I832" t="s">
        <v>3305</v>
      </c>
    </row>
    <row r="833" spans="1:9" ht="13.5">
      <c r="A833" s="841">
        <v>219248</v>
      </c>
      <c r="B833" t="s">
        <v>916</v>
      </c>
      <c r="C833" t="s">
        <v>1500</v>
      </c>
      <c r="D833" t="s">
        <v>3306</v>
      </c>
      <c r="E833" t="s">
        <v>3307</v>
      </c>
      <c r="F833" t="s">
        <v>3308</v>
      </c>
      <c r="I833" t="s">
        <v>3309</v>
      </c>
    </row>
    <row r="834" spans="1:9" ht="13.5">
      <c r="A834" s="841">
        <v>219260</v>
      </c>
      <c r="B834" t="s">
        <v>916</v>
      </c>
      <c r="C834" t="s">
        <v>1500</v>
      </c>
      <c r="D834" t="s">
        <v>3310</v>
      </c>
      <c r="E834" t="s">
        <v>3311</v>
      </c>
      <c r="F834" t="s">
        <v>3312</v>
      </c>
      <c r="I834" t="s">
        <v>3313</v>
      </c>
    </row>
    <row r="835" spans="1:9" ht="13.5">
      <c r="A835" s="841">
        <v>219271</v>
      </c>
      <c r="B835" t="s">
        <v>916</v>
      </c>
      <c r="C835" t="s">
        <v>1500</v>
      </c>
      <c r="D835" t="s">
        <v>3314</v>
      </c>
      <c r="E835" t="s">
        <v>3315</v>
      </c>
      <c r="F835" t="s">
        <v>3316</v>
      </c>
      <c r="I835" t="s">
        <v>3317</v>
      </c>
    </row>
    <row r="836" spans="1:9" ht="13.5">
      <c r="A836" s="841">
        <v>219282</v>
      </c>
      <c r="B836" t="s">
        <v>916</v>
      </c>
      <c r="C836" t="s">
        <v>1500</v>
      </c>
      <c r="D836" t="s">
        <v>3318</v>
      </c>
      <c r="E836" t="s">
        <v>3319</v>
      </c>
      <c r="F836" t="s">
        <v>3320</v>
      </c>
      <c r="I836" t="s">
        <v>3321</v>
      </c>
    </row>
    <row r="837" spans="1:9" ht="13.5">
      <c r="A837" s="841">
        <v>219293</v>
      </c>
      <c r="B837" t="s">
        <v>916</v>
      </c>
      <c r="C837" t="s">
        <v>1500</v>
      </c>
      <c r="D837" t="s">
        <v>3322</v>
      </c>
      <c r="E837" t="s">
        <v>3323</v>
      </c>
      <c r="F837" t="s">
        <v>3324</v>
      </c>
      <c r="I837" t="s">
        <v>3325</v>
      </c>
    </row>
    <row r="838" spans="1:9" ht="13.5">
      <c r="A838" s="841">
        <v>219316</v>
      </c>
      <c r="B838" t="s">
        <v>916</v>
      </c>
      <c r="C838" t="s">
        <v>1500</v>
      </c>
      <c r="D838" t="s">
        <v>3326</v>
      </c>
      <c r="E838" t="s">
        <v>3327</v>
      </c>
      <c r="F838" t="s">
        <v>3328</v>
      </c>
      <c r="I838" t="s">
        <v>3329</v>
      </c>
    </row>
    <row r="839" spans="1:9" ht="13.5">
      <c r="A839" s="841">
        <v>219327</v>
      </c>
      <c r="B839" t="s">
        <v>916</v>
      </c>
      <c r="C839" t="s">
        <v>1500</v>
      </c>
      <c r="D839" t="s">
        <v>3330</v>
      </c>
      <c r="E839" t="s">
        <v>3331</v>
      </c>
      <c r="F839" t="s">
        <v>3332</v>
      </c>
      <c r="I839" t="s">
        <v>3333</v>
      </c>
    </row>
    <row r="840" spans="1:9" ht="13.5">
      <c r="A840" s="841">
        <v>219338</v>
      </c>
      <c r="B840" t="s">
        <v>916</v>
      </c>
      <c r="C840" t="s">
        <v>1500</v>
      </c>
      <c r="D840" t="s">
        <v>3334</v>
      </c>
      <c r="E840" t="s">
        <v>3335</v>
      </c>
      <c r="F840" t="s">
        <v>3336</v>
      </c>
      <c r="I840" t="s">
        <v>3337</v>
      </c>
    </row>
    <row r="841" spans="1:9" ht="13.5">
      <c r="A841" s="841">
        <v>219349</v>
      </c>
      <c r="B841" t="s">
        <v>916</v>
      </c>
      <c r="C841" t="s">
        <v>1500</v>
      </c>
      <c r="D841" t="s">
        <v>3338</v>
      </c>
      <c r="E841" t="s">
        <v>3339</v>
      </c>
      <c r="F841" t="s">
        <v>3340</v>
      </c>
      <c r="I841" t="s">
        <v>3341</v>
      </c>
    </row>
    <row r="842" spans="1:9" ht="13.5">
      <c r="A842" s="841">
        <v>219350</v>
      </c>
      <c r="B842" t="s">
        <v>916</v>
      </c>
      <c r="C842" t="s">
        <v>1500</v>
      </c>
      <c r="D842" t="s">
        <v>3342</v>
      </c>
      <c r="E842" t="s">
        <v>3343</v>
      </c>
      <c r="F842" t="s">
        <v>3344</v>
      </c>
      <c r="I842" t="s">
        <v>3345</v>
      </c>
    </row>
    <row r="843" spans="1:9" ht="13.5">
      <c r="A843" s="841">
        <v>219383</v>
      </c>
      <c r="B843" t="s">
        <v>916</v>
      </c>
      <c r="C843" t="s">
        <v>1500</v>
      </c>
      <c r="D843" t="s">
        <v>3346</v>
      </c>
      <c r="E843" t="s">
        <v>3347</v>
      </c>
      <c r="F843" t="s">
        <v>3348</v>
      </c>
      <c r="I843" t="s">
        <v>3349</v>
      </c>
    </row>
    <row r="844" spans="1:9" ht="13.5">
      <c r="A844" s="841">
        <v>219394</v>
      </c>
      <c r="B844" t="s">
        <v>916</v>
      </c>
      <c r="C844" t="s">
        <v>1500</v>
      </c>
      <c r="D844" t="s">
        <v>3350</v>
      </c>
      <c r="E844" t="s">
        <v>3351</v>
      </c>
      <c r="F844" t="s">
        <v>3352</v>
      </c>
      <c r="I844" t="s">
        <v>3353</v>
      </c>
    </row>
    <row r="845" spans="1:9" ht="13.5">
      <c r="A845" s="841">
        <v>219406</v>
      </c>
      <c r="B845" t="s">
        <v>916</v>
      </c>
      <c r="C845" t="s">
        <v>1500</v>
      </c>
      <c r="D845" t="s">
        <v>3354</v>
      </c>
      <c r="E845" t="s">
        <v>3355</v>
      </c>
      <c r="F845" t="s">
        <v>3356</v>
      </c>
      <c r="I845" t="s">
        <v>3357</v>
      </c>
    </row>
    <row r="846" spans="1:9" ht="13.5">
      <c r="A846" s="841">
        <v>219417</v>
      </c>
      <c r="B846" t="s">
        <v>916</v>
      </c>
      <c r="C846" t="s">
        <v>1500</v>
      </c>
      <c r="D846" t="s">
        <v>3358</v>
      </c>
      <c r="E846" t="s">
        <v>3359</v>
      </c>
      <c r="F846" t="s">
        <v>3360</v>
      </c>
      <c r="I846" t="s">
        <v>3361</v>
      </c>
    </row>
    <row r="847" spans="1:9" ht="13.5">
      <c r="A847" s="841">
        <v>219428</v>
      </c>
      <c r="B847" t="s">
        <v>916</v>
      </c>
      <c r="C847" t="s">
        <v>1500</v>
      </c>
      <c r="D847" t="s">
        <v>3362</v>
      </c>
      <c r="E847" t="s">
        <v>3363</v>
      </c>
      <c r="F847" t="s">
        <v>3364</v>
      </c>
      <c r="I847" t="s">
        <v>3365</v>
      </c>
    </row>
    <row r="848" spans="1:9" ht="13.5">
      <c r="A848" s="841">
        <v>219439</v>
      </c>
      <c r="B848" t="s">
        <v>916</v>
      </c>
      <c r="C848" t="s">
        <v>1500</v>
      </c>
      <c r="D848" t="s">
        <v>3366</v>
      </c>
      <c r="E848" t="s">
        <v>3367</v>
      </c>
      <c r="F848" t="s">
        <v>3368</v>
      </c>
      <c r="I848" t="s">
        <v>3369</v>
      </c>
    </row>
    <row r="849" spans="1:9" ht="13.5">
      <c r="A849" s="841">
        <v>219440</v>
      </c>
      <c r="B849" t="s">
        <v>916</v>
      </c>
      <c r="C849" t="s">
        <v>1500</v>
      </c>
      <c r="D849" t="s">
        <v>3370</v>
      </c>
      <c r="E849" t="s">
        <v>3371</v>
      </c>
      <c r="F849" t="s">
        <v>3372</v>
      </c>
      <c r="I849" t="s">
        <v>3373</v>
      </c>
    </row>
    <row r="850" spans="1:9" ht="13.5">
      <c r="A850" s="841">
        <v>231129</v>
      </c>
      <c r="B850" t="s">
        <v>916</v>
      </c>
      <c r="C850" t="s">
        <v>1500</v>
      </c>
      <c r="D850" t="s">
        <v>3374</v>
      </c>
      <c r="E850" t="s">
        <v>3375</v>
      </c>
      <c r="F850" t="s">
        <v>3376</v>
      </c>
      <c r="I850" t="s">
        <v>3377</v>
      </c>
    </row>
    <row r="851" spans="1:9" ht="13.5">
      <c r="A851" s="841">
        <v>231152</v>
      </c>
      <c r="B851" t="s">
        <v>981</v>
      </c>
      <c r="C851" t="s">
        <v>982</v>
      </c>
      <c r="D851" t="s">
        <v>3378</v>
      </c>
      <c r="E851" t="s">
        <v>3379</v>
      </c>
      <c r="F851" t="s">
        <v>3380</v>
      </c>
      <c r="I851" t="s">
        <v>3381</v>
      </c>
    </row>
    <row r="852" spans="1:9" ht="13.5">
      <c r="A852" s="841">
        <v>231174</v>
      </c>
      <c r="B852" t="s">
        <v>916</v>
      </c>
      <c r="C852" t="s">
        <v>1500</v>
      </c>
      <c r="D852" t="s">
        <v>3382</v>
      </c>
      <c r="E852" t="s">
        <v>3383</v>
      </c>
      <c r="F852" t="s">
        <v>3384</v>
      </c>
      <c r="I852" t="s">
        <v>3385</v>
      </c>
    </row>
    <row r="853" spans="1:9" ht="13.5">
      <c r="A853" s="841">
        <v>232715</v>
      </c>
      <c r="B853" t="s">
        <v>981</v>
      </c>
      <c r="C853" t="s">
        <v>982</v>
      </c>
      <c r="D853" t="s">
        <v>3386</v>
      </c>
      <c r="E853" t="s">
        <v>3387</v>
      </c>
      <c r="F853" t="s">
        <v>3388</v>
      </c>
      <c r="I853" t="s">
        <v>3389</v>
      </c>
    </row>
    <row r="854" spans="1:9" ht="13.5">
      <c r="A854" s="841">
        <v>237989</v>
      </c>
      <c r="B854" t="s">
        <v>916</v>
      </c>
      <c r="C854" t="s">
        <v>1500</v>
      </c>
      <c r="D854" t="s">
        <v>3390</v>
      </c>
      <c r="E854" t="s">
        <v>3391</v>
      </c>
      <c r="F854" t="s">
        <v>3392</v>
      </c>
      <c r="I854" t="s">
        <v>3393</v>
      </c>
    </row>
    <row r="855" spans="1:9" ht="13.5">
      <c r="A855" s="841">
        <v>237990</v>
      </c>
      <c r="B855" t="s">
        <v>916</v>
      </c>
      <c r="C855" t="s">
        <v>1500</v>
      </c>
      <c r="D855" t="s">
        <v>3394</v>
      </c>
      <c r="E855" t="s">
        <v>3395</v>
      </c>
      <c r="F855" t="s">
        <v>3396</v>
      </c>
      <c r="I855" t="s">
        <v>3397</v>
      </c>
    </row>
    <row r="856" spans="1:9" ht="13.5">
      <c r="A856" s="841">
        <v>238014</v>
      </c>
      <c r="B856" t="s">
        <v>916</v>
      </c>
      <c r="C856" t="s">
        <v>1500</v>
      </c>
      <c r="D856" t="s">
        <v>3398</v>
      </c>
      <c r="E856" t="s">
        <v>3399</v>
      </c>
      <c r="F856" t="s">
        <v>3400</v>
      </c>
      <c r="I856" t="s">
        <v>3401</v>
      </c>
    </row>
    <row r="857" spans="1:9" ht="13.5">
      <c r="A857" s="841">
        <v>238025</v>
      </c>
      <c r="B857" t="s">
        <v>981</v>
      </c>
      <c r="C857" t="s">
        <v>982</v>
      </c>
      <c r="D857" t="s">
        <v>3402</v>
      </c>
      <c r="E857" t="s">
        <v>3403</v>
      </c>
      <c r="F857" t="s">
        <v>3404</v>
      </c>
      <c r="I857" t="s">
        <v>3405</v>
      </c>
    </row>
    <row r="858" spans="1:9" ht="13.5">
      <c r="A858" s="841">
        <v>249522</v>
      </c>
      <c r="B858" t="s">
        <v>38</v>
      </c>
      <c r="C858" t="s">
        <v>341</v>
      </c>
      <c r="D858" t="s">
        <v>3406</v>
      </c>
      <c r="E858" t="s">
        <v>3407</v>
      </c>
      <c r="F858" t="s">
        <v>3408</v>
      </c>
      <c r="I858" t="s">
        <v>3409</v>
      </c>
    </row>
    <row r="859" spans="1:9" ht="13.5">
      <c r="A859" s="841">
        <v>263539</v>
      </c>
      <c r="B859" t="s">
        <v>981</v>
      </c>
      <c r="C859" t="s">
        <v>982</v>
      </c>
      <c r="D859" t="s">
        <v>3410</v>
      </c>
      <c r="E859" t="s">
        <v>3411</v>
      </c>
      <c r="F859" t="s">
        <v>3412</v>
      </c>
      <c r="I859" t="s">
        <v>3413</v>
      </c>
    </row>
    <row r="860" spans="1:9" ht="13.5">
      <c r="A860" s="841">
        <v>263562</v>
      </c>
      <c r="B860" t="s">
        <v>916</v>
      </c>
      <c r="C860" t="s">
        <v>1500</v>
      </c>
      <c r="D860" t="s">
        <v>3414</v>
      </c>
      <c r="E860" t="s">
        <v>3415</v>
      </c>
      <c r="F860" t="s">
        <v>3416</v>
      </c>
      <c r="I860" t="s">
        <v>3417</v>
      </c>
    </row>
    <row r="861" spans="1:9" ht="13.5">
      <c r="A861" s="841">
        <v>279266</v>
      </c>
      <c r="B861" t="s">
        <v>981</v>
      </c>
      <c r="C861" t="s">
        <v>982</v>
      </c>
      <c r="D861" t="s">
        <v>3418</v>
      </c>
      <c r="E861" t="s">
        <v>3419</v>
      </c>
      <c r="F861" t="s">
        <v>3420</v>
      </c>
      <c r="I861" t="s">
        <v>3421</v>
      </c>
    </row>
    <row r="862" spans="1:9" ht="13.5">
      <c r="A862" s="841">
        <v>281832</v>
      </c>
      <c r="B862" t="s">
        <v>916</v>
      </c>
      <c r="C862" t="s">
        <v>1500</v>
      </c>
      <c r="D862" t="s">
        <v>3422</v>
      </c>
      <c r="E862" t="s">
        <v>3423</v>
      </c>
      <c r="F862" t="s">
        <v>3424</v>
      </c>
      <c r="I862" t="s">
        <v>3425</v>
      </c>
    </row>
    <row r="863" spans="1:9" ht="13.5">
      <c r="A863" s="841">
        <v>289403</v>
      </c>
      <c r="B863" t="s">
        <v>2081</v>
      </c>
      <c r="C863" t="s">
        <v>2088</v>
      </c>
      <c r="D863" t="s">
        <v>3426</v>
      </c>
      <c r="E863" t="s">
        <v>3427</v>
      </c>
      <c r="F863" t="s">
        <v>3428</v>
      </c>
      <c r="I863" t="s">
        <v>3429</v>
      </c>
    </row>
    <row r="864" spans="1:9" ht="13.5">
      <c r="A864" s="841">
        <v>290944</v>
      </c>
      <c r="B864" t="s">
        <v>916</v>
      </c>
      <c r="C864" t="s">
        <v>1500</v>
      </c>
      <c r="D864" t="s">
        <v>3430</v>
      </c>
      <c r="E864" t="s">
        <v>3431</v>
      </c>
      <c r="F864" t="s">
        <v>3432</v>
      </c>
      <c r="I864" t="s">
        <v>3433</v>
      </c>
    </row>
    <row r="865" spans="1:9" ht="13.5">
      <c r="A865" s="841">
        <v>292733</v>
      </c>
      <c r="B865" t="s">
        <v>2081</v>
      </c>
      <c r="C865" t="s">
        <v>2088</v>
      </c>
      <c r="D865" t="s">
        <v>3434</v>
      </c>
      <c r="E865" t="s">
        <v>3435</v>
      </c>
      <c r="F865" t="s">
        <v>3436</v>
      </c>
      <c r="I865" t="s">
        <v>3437</v>
      </c>
    </row>
    <row r="866" spans="1:9" ht="13.5">
      <c r="A866" s="841">
        <v>300261</v>
      </c>
      <c r="B866" t="s">
        <v>44</v>
      </c>
      <c r="C866" t="s">
        <v>45</v>
      </c>
      <c r="D866" t="s">
        <v>3438</v>
      </c>
      <c r="E866" t="s">
        <v>3439</v>
      </c>
      <c r="F866" t="s">
        <v>3440</v>
      </c>
      <c r="I866" t="s">
        <v>3441</v>
      </c>
    </row>
    <row r="867" spans="1:9" ht="13.5">
      <c r="A867" s="841">
        <v>300306</v>
      </c>
      <c r="B867" t="s">
        <v>44</v>
      </c>
      <c r="C867" t="s">
        <v>45</v>
      </c>
      <c r="D867" t="s">
        <v>3442</v>
      </c>
      <c r="E867" t="s">
        <v>3443</v>
      </c>
      <c r="F867" t="s">
        <v>3444</v>
      </c>
      <c r="I867" t="s">
        <v>3445</v>
      </c>
    </row>
    <row r="868" spans="1:9" ht="13.5">
      <c r="A868" s="841">
        <v>300351</v>
      </c>
      <c r="B868" t="s">
        <v>44</v>
      </c>
      <c r="C868" t="s">
        <v>45</v>
      </c>
      <c r="D868" t="s">
        <v>3446</v>
      </c>
      <c r="E868" t="s">
        <v>3447</v>
      </c>
      <c r="F868" t="s">
        <v>3448</v>
      </c>
      <c r="I868" t="s">
        <v>3449</v>
      </c>
    </row>
    <row r="869" spans="1:9" ht="13.5">
      <c r="A869" s="841">
        <v>300430</v>
      </c>
      <c r="B869" t="s">
        <v>44</v>
      </c>
      <c r="C869" t="s">
        <v>45</v>
      </c>
      <c r="D869" t="s">
        <v>3450</v>
      </c>
      <c r="E869" t="s">
        <v>3451</v>
      </c>
      <c r="F869" t="s">
        <v>3452</v>
      </c>
      <c r="I869" t="s">
        <v>3453</v>
      </c>
    </row>
    <row r="870" spans="1:9" ht="13.5">
      <c r="A870" s="841">
        <v>300441</v>
      </c>
      <c r="B870" t="s">
        <v>44</v>
      </c>
      <c r="C870" t="s">
        <v>45</v>
      </c>
      <c r="D870" t="s">
        <v>3454</v>
      </c>
      <c r="E870" t="s">
        <v>3455</v>
      </c>
      <c r="F870" t="s">
        <v>3456</v>
      </c>
      <c r="I870" t="s">
        <v>3457</v>
      </c>
    </row>
    <row r="871" spans="1:9" ht="13.5">
      <c r="A871" s="841">
        <v>300508</v>
      </c>
      <c r="B871" t="s">
        <v>44</v>
      </c>
      <c r="C871" t="s">
        <v>45</v>
      </c>
      <c r="D871" t="s">
        <v>3458</v>
      </c>
      <c r="E871" t="s">
        <v>3459</v>
      </c>
      <c r="F871" t="s">
        <v>3460</v>
      </c>
      <c r="I871" t="s">
        <v>3461</v>
      </c>
    </row>
    <row r="872" spans="1:9" ht="13.5">
      <c r="A872" s="841">
        <v>300610</v>
      </c>
      <c r="B872" t="s">
        <v>44</v>
      </c>
      <c r="C872" t="s">
        <v>45</v>
      </c>
      <c r="D872" t="s">
        <v>3462</v>
      </c>
      <c r="E872" t="s">
        <v>3463</v>
      </c>
      <c r="F872" t="s">
        <v>3464</v>
      </c>
      <c r="I872" t="s">
        <v>3465</v>
      </c>
    </row>
    <row r="873" spans="1:9" ht="13.5">
      <c r="A873" s="841">
        <v>300643</v>
      </c>
      <c r="B873" t="s">
        <v>44</v>
      </c>
      <c r="C873" t="s">
        <v>45</v>
      </c>
      <c r="D873" t="s">
        <v>3466</v>
      </c>
      <c r="E873" t="s">
        <v>3467</v>
      </c>
      <c r="F873" t="s">
        <v>3468</v>
      </c>
      <c r="I873" t="s">
        <v>3469</v>
      </c>
    </row>
    <row r="874" spans="1:9" ht="13.5">
      <c r="A874" s="841">
        <v>300676</v>
      </c>
      <c r="B874" t="s">
        <v>2081</v>
      </c>
      <c r="C874" t="s">
        <v>2088</v>
      </c>
      <c r="D874" t="s">
        <v>3470</v>
      </c>
      <c r="E874" t="s">
        <v>3471</v>
      </c>
      <c r="F874" t="s">
        <v>3472</v>
      </c>
      <c r="I874" t="s">
        <v>3473</v>
      </c>
    </row>
    <row r="875" spans="1:9" ht="13.5">
      <c r="A875" s="841">
        <v>300687</v>
      </c>
      <c r="B875" t="s">
        <v>2081</v>
      </c>
      <c r="C875" t="s">
        <v>2564</v>
      </c>
      <c r="D875" t="s">
        <v>3474</v>
      </c>
      <c r="E875" t="s">
        <v>3475</v>
      </c>
      <c r="F875" t="s">
        <v>3476</v>
      </c>
      <c r="I875" t="s">
        <v>3477</v>
      </c>
    </row>
    <row r="876" spans="1:9" ht="13.5">
      <c r="A876" s="841">
        <v>300698</v>
      </c>
      <c r="B876" t="s">
        <v>916</v>
      </c>
      <c r="C876" t="s">
        <v>39</v>
      </c>
      <c r="D876" t="s">
        <v>3478</v>
      </c>
      <c r="E876" t="s">
        <v>3479</v>
      </c>
      <c r="F876" t="s">
        <v>3480</v>
      </c>
      <c r="I876" t="s">
        <v>3481</v>
      </c>
    </row>
    <row r="877" spans="1:9" ht="13.5">
      <c r="A877" s="841">
        <v>300700</v>
      </c>
      <c r="B877" t="s">
        <v>916</v>
      </c>
      <c r="C877" t="s">
        <v>39</v>
      </c>
      <c r="D877" t="s">
        <v>3482</v>
      </c>
      <c r="E877" t="s">
        <v>3483</v>
      </c>
      <c r="F877" t="s">
        <v>3484</v>
      </c>
      <c r="I877" t="s">
        <v>3485</v>
      </c>
    </row>
    <row r="878" spans="1:9" ht="13.5">
      <c r="A878" s="841">
        <v>300711</v>
      </c>
      <c r="B878" t="s">
        <v>916</v>
      </c>
      <c r="C878" t="s">
        <v>39</v>
      </c>
      <c r="D878" t="s">
        <v>3486</v>
      </c>
      <c r="E878" t="s">
        <v>3487</v>
      </c>
      <c r="F878" t="s">
        <v>3488</v>
      </c>
      <c r="I878" t="s">
        <v>3489</v>
      </c>
    </row>
    <row r="879" spans="1:9" ht="13.5">
      <c r="A879" s="841">
        <v>301149</v>
      </c>
      <c r="B879" t="s">
        <v>44</v>
      </c>
      <c r="C879" t="s">
        <v>45</v>
      </c>
      <c r="D879" t="s">
        <v>3490</v>
      </c>
      <c r="E879" t="s">
        <v>3491</v>
      </c>
      <c r="F879" t="s">
        <v>3492</v>
      </c>
      <c r="I879" t="s">
        <v>3493</v>
      </c>
    </row>
    <row r="880" spans="1:9" ht="13.5">
      <c r="A880" s="841">
        <v>301239</v>
      </c>
      <c r="B880" t="s">
        <v>44</v>
      </c>
      <c r="C880" t="s">
        <v>45</v>
      </c>
      <c r="D880" t="s">
        <v>3494</v>
      </c>
      <c r="E880" t="s">
        <v>3494</v>
      </c>
      <c r="F880" t="s">
        <v>3495</v>
      </c>
      <c r="I880" t="s">
        <v>3496</v>
      </c>
    </row>
    <row r="881" spans="1:9" ht="13.5">
      <c r="A881" s="841">
        <v>301329</v>
      </c>
      <c r="B881" t="s">
        <v>44</v>
      </c>
      <c r="C881" t="s">
        <v>45</v>
      </c>
      <c r="D881" t="s">
        <v>3497</v>
      </c>
      <c r="E881" t="s">
        <v>3498</v>
      </c>
      <c r="F881" t="s">
        <v>3499</v>
      </c>
      <c r="I881" t="s">
        <v>3500</v>
      </c>
    </row>
    <row r="882" spans="1:9" ht="13.5">
      <c r="A882" s="841">
        <v>301363</v>
      </c>
      <c r="B882" t="s">
        <v>44</v>
      </c>
      <c r="C882" t="s">
        <v>45</v>
      </c>
      <c r="D882" t="s">
        <v>3501</v>
      </c>
      <c r="E882" t="s">
        <v>3502</v>
      </c>
      <c r="F882" t="s">
        <v>3503</v>
      </c>
      <c r="I882" t="s">
        <v>3504</v>
      </c>
    </row>
    <row r="883" spans="1:9" ht="13.5">
      <c r="A883" s="841">
        <v>304108</v>
      </c>
      <c r="B883" t="s">
        <v>44</v>
      </c>
      <c r="C883" t="s">
        <v>45</v>
      </c>
      <c r="D883" t="s">
        <v>3505</v>
      </c>
      <c r="E883" t="s">
        <v>3506</v>
      </c>
      <c r="F883" t="s">
        <v>3507</v>
      </c>
      <c r="I883" t="s">
        <v>3508</v>
      </c>
    </row>
    <row r="884" spans="1:9" ht="13.5">
      <c r="A884" s="841">
        <v>304760</v>
      </c>
      <c r="B884" t="s">
        <v>44</v>
      </c>
      <c r="C884" t="s">
        <v>45</v>
      </c>
      <c r="D884" t="s">
        <v>3509</v>
      </c>
      <c r="E884" t="s">
        <v>3510</v>
      </c>
      <c r="F884" t="s">
        <v>3511</v>
      </c>
      <c r="I884" t="s">
        <v>3512</v>
      </c>
    </row>
    <row r="885" spans="1:9" ht="13.5">
      <c r="A885" s="841">
        <v>305299</v>
      </c>
      <c r="B885" t="s">
        <v>44</v>
      </c>
      <c r="C885" t="s">
        <v>45</v>
      </c>
      <c r="D885" t="s">
        <v>3513</v>
      </c>
      <c r="E885" t="s">
        <v>3514</v>
      </c>
      <c r="F885" t="s">
        <v>3515</v>
      </c>
      <c r="I885" t="s">
        <v>3516</v>
      </c>
    </row>
    <row r="886" spans="1:9" ht="13.5">
      <c r="A886" s="841">
        <v>305738</v>
      </c>
      <c r="B886" t="s">
        <v>916</v>
      </c>
      <c r="C886" t="s">
        <v>1500</v>
      </c>
      <c r="D886" t="s">
        <v>3517</v>
      </c>
      <c r="E886" t="s">
        <v>3518</v>
      </c>
      <c r="F886" t="s">
        <v>3519</v>
      </c>
      <c r="I886" t="s">
        <v>3520</v>
      </c>
    </row>
    <row r="887" spans="1:9" ht="13.5">
      <c r="A887" s="841">
        <v>305750</v>
      </c>
      <c r="B887" t="s">
        <v>916</v>
      </c>
      <c r="C887" t="s">
        <v>1500</v>
      </c>
      <c r="D887" t="s">
        <v>3521</v>
      </c>
      <c r="E887" t="s">
        <v>3522</v>
      </c>
      <c r="F887" t="s">
        <v>3523</v>
      </c>
      <c r="I887" t="s">
        <v>3524</v>
      </c>
    </row>
    <row r="888" spans="1:9" ht="13.5">
      <c r="A888" s="841">
        <v>305761</v>
      </c>
      <c r="B888" t="s">
        <v>916</v>
      </c>
      <c r="C888" t="s">
        <v>1500</v>
      </c>
      <c r="D888" t="s">
        <v>3525</v>
      </c>
      <c r="E888" t="s">
        <v>3526</v>
      </c>
      <c r="F888" t="s">
        <v>3527</v>
      </c>
      <c r="I888" t="s">
        <v>3528</v>
      </c>
    </row>
    <row r="889" spans="1:9" ht="13.5">
      <c r="A889" s="841">
        <v>305772</v>
      </c>
      <c r="B889" t="s">
        <v>916</v>
      </c>
      <c r="C889" t="s">
        <v>1500</v>
      </c>
      <c r="D889" t="s">
        <v>3529</v>
      </c>
      <c r="E889" t="s">
        <v>3530</v>
      </c>
      <c r="F889" t="s">
        <v>3531</v>
      </c>
      <c r="I889" t="s">
        <v>3532</v>
      </c>
    </row>
    <row r="890" spans="1:9" ht="13.5">
      <c r="A890" s="841">
        <v>305783</v>
      </c>
      <c r="B890" t="s">
        <v>916</v>
      </c>
      <c r="C890" t="s">
        <v>1500</v>
      </c>
      <c r="D890" t="s">
        <v>3533</v>
      </c>
      <c r="E890" t="s">
        <v>3534</v>
      </c>
      <c r="F890" t="s">
        <v>3535</v>
      </c>
      <c r="I890" t="s">
        <v>3536</v>
      </c>
    </row>
    <row r="891" spans="1:9" ht="13.5">
      <c r="A891" s="841">
        <v>305794</v>
      </c>
      <c r="B891" t="s">
        <v>916</v>
      </c>
      <c r="C891" t="s">
        <v>1500</v>
      </c>
      <c r="D891" t="s">
        <v>3537</v>
      </c>
      <c r="E891" t="s">
        <v>3538</v>
      </c>
      <c r="F891" t="s">
        <v>3539</v>
      </c>
      <c r="I891" t="s">
        <v>3540</v>
      </c>
    </row>
    <row r="892" spans="1:9" ht="13.5">
      <c r="A892" s="841">
        <v>305839</v>
      </c>
      <c r="B892" t="s">
        <v>916</v>
      </c>
      <c r="C892" t="s">
        <v>1500</v>
      </c>
      <c r="D892" t="s">
        <v>3541</v>
      </c>
      <c r="E892" t="s">
        <v>3542</v>
      </c>
      <c r="F892" t="s">
        <v>3543</v>
      </c>
      <c r="I892" t="s">
        <v>3544</v>
      </c>
    </row>
    <row r="893" spans="1:9" ht="13.5">
      <c r="A893" s="841">
        <v>305851</v>
      </c>
      <c r="B893" t="s">
        <v>916</v>
      </c>
      <c r="C893" t="s">
        <v>1500</v>
      </c>
      <c r="D893" t="s">
        <v>3545</v>
      </c>
      <c r="E893" t="s">
        <v>3546</v>
      </c>
      <c r="F893" t="s">
        <v>3547</v>
      </c>
      <c r="I893" t="s">
        <v>3548</v>
      </c>
    </row>
    <row r="894" spans="1:9" ht="13.5">
      <c r="A894" s="841">
        <v>305873</v>
      </c>
      <c r="B894" t="s">
        <v>916</v>
      </c>
      <c r="C894" t="s">
        <v>1500</v>
      </c>
      <c r="D894" t="s">
        <v>3549</v>
      </c>
      <c r="E894" t="s">
        <v>3550</v>
      </c>
      <c r="F894" t="s">
        <v>3551</v>
      </c>
      <c r="I894" t="s">
        <v>3552</v>
      </c>
    </row>
    <row r="895" spans="1:9" ht="13.5">
      <c r="A895" s="841">
        <v>305884</v>
      </c>
      <c r="B895" t="s">
        <v>981</v>
      </c>
      <c r="C895" t="s">
        <v>982</v>
      </c>
      <c r="D895" t="s">
        <v>3553</v>
      </c>
      <c r="E895" t="s">
        <v>3554</v>
      </c>
      <c r="F895" t="s">
        <v>3555</v>
      </c>
      <c r="I895" t="s">
        <v>3556</v>
      </c>
    </row>
    <row r="896" spans="1:9" ht="13.5">
      <c r="A896" s="841">
        <v>305895</v>
      </c>
      <c r="B896" t="s">
        <v>981</v>
      </c>
      <c r="C896" t="s">
        <v>982</v>
      </c>
      <c r="D896" t="s">
        <v>3557</v>
      </c>
      <c r="E896" t="s">
        <v>3558</v>
      </c>
      <c r="F896" t="s">
        <v>3559</v>
      </c>
      <c r="I896" t="s">
        <v>3560</v>
      </c>
    </row>
    <row r="897" spans="1:9" ht="13.5">
      <c r="A897" s="841">
        <v>305930</v>
      </c>
      <c r="B897" t="s">
        <v>981</v>
      </c>
      <c r="C897" t="s">
        <v>982</v>
      </c>
      <c r="D897" t="s">
        <v>3561</v>
      </c>
      <c r="E897" t="s">
        <v>3562</v>
      </c>
      <c r="F897" t="s">
        <v>3563</v>
      </c>
      <c r="I897" t="s">
        <v>3564</v>
      </c>
    </row>
    <row r="898" spans="1:9" ht="13.5">
      <c r="A898" s="841">
        <v>306144</v>
      </c>
      <c r="B898" t="s">
        <v>981</v>
      </c>
      <c r="C898" t="s">
        <v>982</v>
      </c>
      <c r="D898" t="s">
        <v>3565</v>
      </c>
      <c r="E898" t="s">
        <v>3566</v>
      </c>
      <c r="F898" t="s">
        <v>3567</v>
      </c>
      <c r="I898" t="s">
        <v>3568</v>
      </c>
    </row>
    <row r="899" spans="1:9" ht="13.5">
      <c r="A899" s="841">
        <v>306166</v>
      </c>
      <c r="B899" t="s">
        <v>981</v>
      </c>
      <c r="C899" t="s">
        <v>982</v>
      </c>
      <c r="D899" t="s">
        <v>3569</v>
      </c>
      <c r="E899" t="s">
        <v>3570</v>
      </c>
      <c r="F899" t="s">
        <v>3571</v>
      </c>
      <c r="I899" t="s">
        <v>3572</v>
      </c>
    </row>
    <row r="900" spans="1:9" ht="13.5">
      <c r="A900" s="841">
        <v>306188</v>
      </c>
      <c r="B900" t="s">
        <v>38</v>
      </c>
      <c r="C900" t="s">
        <v>341</v>
      </c>
      <c r="D900" t="s">
        <v>3573</v>
      </c>
      <c r="E900" t="s">
        <v>3574</v>
      </c>
      <c r="F900" t="s">
        <v>3575</v>
      </c>
      <c r="I900" t="s">
        <v>3576</v>
      </c>
    </row>
    <row r="901" spans="1:9" ht="13.5">
      <c r="A901" s="841">
        <v>306199</v>
      </c>
      <c r="B901" t="s">
        <v>38</v>
      </c>
      <c r="C901" t="s">
        <v>341</v>
      </c>
      <c r="D901" t="s">
        <v>3577</v>
      </c>
      <c r="E901" t="s">
        <v>3578</v>
      </c>
      <c r="F901" t="s">
        <v>3579</v>
      </c>
      <c r="I901" t="s">
        <v>3580</v>
      </c>
    </row>
    <row r="902" spans="1:9" ht="13.5">
      <c r="A902" s="841">
        <v>306223</v>
      </c>
      <c r="B902" t="s">
        <v>916</v>
      </c>
      <c r="C902" t="s">
        <v>1500</v>
      </c>
      <c r="D902" t="s">
        <v>3581</v>
      </c>
      <c r="E902" t="s">
        <v>3582</v>
      </c>
      <c r="F902" t="s">
        <v>3583</v>
      </c>
      <c r="I902" t="s">
        <v>3584</v>
      </c>
    </row>
    <row r="903" spans="1:9" ht="13.5">
      <c r="A903" s="841">
        <v>306234</v>
      </c>
      <c r="B903" t="s">
        <v>981</v>
      </c>
      <c r="C903" t="s">
        <v>982</v>
      </c>
      <c r="D903" t="s">
        <v>3585</v>
      </c>
      <c r="E903" t="s">
        <v>3586</v>
      </c>
      <c r="F903" t="s">
        <v>3587</v>
      </c>
      <c r="I903" t="s">
        <v>3588</v>
      </c>
    </row>
    <row r="904" spans="1:9" ht="13.5">
      <c r="A904" s="841">
        <v>306245</v>
      </c>
      <c r="B904" t="s">
        <v>981</v>
      </c>
      <c r="C904" t="s">
        <v>982</v>
      </c>
      <c r="D904" t="s">
        <v>3589</v>
      </c>
      <c r="E904" t="s">
        <v>3590</v>
      </c>
      <c r="F904" t="s">
        <v>3591</v>
      </c>
      <c r="I904" t="s">
        <v>3592</v>
      </c>
    </row>
    <row r="905" spans="1:9" ht="13.5">
      <c r="A905" s="841">
        <v>307426</v>
      </c>
      <c r="B905" t="s">
        <v>916</v>
      </c>
      <c r="C905" t="s">
        <v>1500</v>
      </c>
      <c r="D905" t="s">
        <v>3593</v>
      </c>
      <c r="E905" t="s">
        <v>3594</v>
      </c>
      <c r="F905" t="s">
        <v>3595</v>
      </c>
      <c r="I905" t="s">
        <v>3596</v>
      </c>
    </row>
    <row r="906" spans="1:9" ht="13.5">
      <c r="A906" s="841">
        <v>307460</v>
      </c>
      <c r="B906" t="s">
        <v>916</v>
      </c>
      <c r="C906" t="s">
        <v>1500</v>
      </c>
      <c r="D906" t="s">
        <v>3597</v>
      </c>
      <c r="E906" t="s">
        <v>3598</v>
      </c>
      <c r="F906" t="s">
        <v>3599</v>
      </c>
      <c r="I906" t="s">
        <v>3600</v>
      </c>
    </row>
    <row r="907" spans="1:9" ht="13.5">
      <c r="A907" s="841">
        <v>307842</v>
      </c>
      <c r="B907" t="s">
        <v>916</v>
      </c>
      <c r="C907" t="s">
        <v>1500</v>
      </c>
      <c r="D907" t="s">
        <v>3601</v>
      </c>
      <c r="E907" t="s">
        <v>3602</v>
      </c>
      <c r="F907" t="s">
        <v>3603</v>
      </c>
      <c r="I907" t="s">
        <v>3604</v>
      </c>
    </row>
    <row r="908" spans="1:9" ht="13.5">
      <c r="A908" s="841">
        <v>309079</v>
      </c>
      <c r="B908" t="s">
        <v>981</v>
      </c>
      <c r="C908" t="s">
        <v>982</v>
      </c>
      <c r="D908" t="s">
        <v>3605</v>
      </c>
      <c r="E908" t="s">
        <v>3606</v>
      </c>
      <c r="F908" t="s">
        <v>3607</v>
      </c>
      <c r="I908" t="s">
        <v>3608</v>
      </c>
    </row>
    <row r="909" spans="1:9" ht="13.5">
      <c r="A909" s="841">
        <v>310914</v>
      </c>
      <c r="B909" t="s">
        <v>916</v>
      </c>
      <c r="C909" t="s">
        <v>39</v>
      </c>
      <c r="D909" t="s">
        <v>3609</v>
      </c>
      <c r="E909" t="s">
        <v>3609</v>
      </c>
      <c r="F909" t="s">
        <v>7115</v>
      </c>
      <c r="I909" t="s">
        <v>3610</v>
      </c>
    </row>
    <row r="910" spans="1:9" ht="13.5">
      <c r="A910" s="841">
        <v>316987</v>
      </c>
      <c r="B910" t="s">
        <v>44</v>
      </c>
      <c r="C910" t="s">
        <v>45</v>
      </c>
      <c r="D910" t="s">
        <v>3611</v>
      </c>
      <c r="E910" t="s">
        <v>3612</v>
      </c>
      <c r="F910" t="s">
        <v>3613</v>
      </c>
      <c r="I910" t="s">
        <v>3614</v>
      </c>
    </row>
    <row r="911" spans="1:9" ht="13.5">
      <c r="A911" s="841">
        <v>316998</v>
      </c>
      <c r="B911" t="s">
        <v>44</v>
      </c>
      <c r="C911" t="s">
        <v>45</v>
      </c>
      <c r="D911" t="s">
        <v>3615</v>
      </c>
      <c r="E911" t="s">
        <v>3616</v>
      </c>
      <c r="F911" t="s">
        <v>3617</v>
      </c>
      <c r="I911" t="s">
        <v>3618</v>
      </c>
    </row>
    <row r="912" spans="1:9" ht="13.5">
      <c r="A912" s="841">
        <v>317056</v>
      </c>
      <c r="B912" t="s">
        <v>44</v>
      </c>
      <c r="C912" t="s">
        <v>45</v>
      </c>
      <c r="D912" t="s">
        <v>3619</v>
      </c>
      <c r="E912" t="s">
        <v>3620</v>
      </c>
      <c r="F912" t="s">
        <v>3621</v>
      </c>
      <c r="I912" t="s">
        <v>3622</v>
      </c>
    </row>
    <row r="913" spans="1:9" ht="13.5">
      <c r="A913" s="841">
        <v>317157</v>
      </c>
      <c r="B913" t="s">
        <v>44</v>
      </c>
      <c r="C913" t="s">
        <v>45</v>
      </c>
      <c r="D913" t="s">
        <v>3623</v>
      </c>
      <c r="E913" t="s">
        <v>3624</v>
      </c>
      <c r="F913" t="s">
        <v>3625</v>
      </c>
      <c r="I913" t="s">
        <v>3626</v>
      </c>
    </row>
    <row r="914" spans="1:9" ht="13.5">
      <c r="A914" s="841">
        <v>317180</v>
      </c>
      <c r="B914" t="s">
        <v>44</v>
      </c>
      <c r="C914" t="s">
        <v>45</v>
      </c>
      <c r="D914" t="s">
        <v>3609</v>
      </c>
      <c r="E914" t="s">
        <v>3609</v>
      </c>
      <c r="F914" t="s">
        <v>3627</v>
      </c>
      <c r="I914" t="s">
        <v>3628</v>
      </c>
    </row>
    <row r="915" spans="1:9" ht="13.5">
      <c r="A915" s="841">
        <v>317236</v>
      </c>
      <c r="B915" t="s">
        <v>44</v>
      </c>
      <c r="C915" t="s">
        <v>45</v>
      </c>
      <c r="D915" t="s">
        <v>3629</v>
      </c>
      <c r="E915" t="s">
        <v>3630</v>
      </c>
      <c r="F915" t="s">
        <v>3631</v>
      </c>
      <c r="I915" t="s">
        <v>3632</v>
      </c>
    </row>
    <row r="916" spans="1:9" ht="13.5">
      <c r="A916" s="841">
        <v>317247</v>
      </c>
      <c r="B916" t="s">
        <v>44</v>
      </c>
      <c r="C916" t="s">
        <v>45</v>
      </c>
      <c r="D916" t="s">
        <v>3633</v>
      </c>
      <c r="E916" t="s">
        <v>3634</v>
      </c>
      <c r="F916" t="s">
        <v>3635</v>
      </c>
      <c r="I916" t="s">
        <v>3636</v>
      </c>
    </row>
    <row r="917" spans="1:9" ht="13.5">
      <c r="A917" s="841">
        <v>317315</v>
      </c>
      <c r="B917" t="s">
        <v>44</v>
      </c>
      <c r="C917" t="s">
        <v>45</v>
      </c>
      <c r="D917" t="s">
        <v>965</v>
      </c>
      <c r="E917" t="s">
        <v>966</v>
      </c>
      <c r="F917" t="s">
        <v>3637</v>
      </c>
      <c r="I917" t="s">
        <v>3638</v>
      </c>
    </row>
    <row r="918" spans="1:9" ht="13.5">
      <c r="A918" s="841">
        <v>319700</v>
      </c>
      <c r="B918" t="s">
        <v>981</v>
      </c>
      <c r="C918" t="s">
        <v>982</v>
      </c>
      <c r="D918" t="s">
        <v>7116</v>
      </c>
      <c r="E918" t="s">
        <v>7117</v>
      </c>
      <c r="F918" t="s">
        <v>7118</v>
      </c>
      <c r="I918" t="s">
        <v>3641</v>
      </c>
    </row>
    <row r="919" spans="1:9" ht="13.5">
      <c r="A919" s="841">
        <v>319733</v>
      </c>
      <c r="B919" t="s">
        <v>981</v>
      </c>
      <c r="C919" t="s">
        <v>982</v>
      </c>
      <c r="D919" t="s">
        <v>3642</v>
      </c>
      <c r="E919" t="s">
        <v>3643</v>
      </c>
      <c r="F919" t="s">
        <v>3644</v>
      </c>
      <c r="I919" t="s">
        <v>3645</v>
      </c>
    </row>
    <row r="920" spans="1:9" ht="13.5">
      <c r="A920" s="841">
        <v>319744</v>
      </c>
      <c r="B920" t="s">
        <v>981</v>
      </c>
      <c r="C920" t="s">
        <v>982</v>
      </c>
      <c r="D920" t="s">
        <v>3646</v>
      </c>
      <c r="E920" t="s">
        <v>3646</v>
      </c>
      <c r="F920" t="s">
        <v>3647</v>
      </c>
      <c r="I920" t="s">
        <v>3648</v>
      </c>
    </row>
    <row r="921" spans="1:9" ht="13.5">
      <c r="A921" s="841">
        <v>322401</v>
      </c>
      <c r="B921" t="s">
        <v>38</v>
      </c>
      <c r="C921" t="s">
        <v>341</v>
      </c>
      <c r="D921" t="s">
        <v>3649</v>
      </c>
      <c r="E921" t="s">
        <v>3650</v>
      </c>
      <c r="F921" t="s">
        <v>3651</v>
      </c>
      <c r="I921" t="s">
        <v>3652</v>
      </c>
    </row>
    <row r="922" spans="1:9" ht="13.5">
      <c r="A922" s="841">
        <v>323491</v>
      </c>
      <c r="B922" t="s">
        <v>916</v>
      </c>
      <c r="C922" t="s">
        <v>1500</v>
      </c>
      <c r="D922" t="s">
        <v>3653</v>
      </c>
      <c r="E922" t="s">
        <v>3654</v>
      </c>
      <c r="F922" t="s">
        <v>3655</v>
      </c>
      <c r="I922" t="s">
        <v>3656</v>
      </c>
    </row>
    <row r="923" spans="1:9" ht="13.5">
      <c r="A923" s="841">
        <v>323503</v>
      </c>
      <c r="B923" t="s">
        <v>916</v>
      </c>
      <c r="C923" t="s">
        <v>1500</v>
      </c>
      <c r="D923" t="s">
        <v>3657</v>
      </c>
      <c r="E923" t="s">
        <v>3658</v>
      </c>
      <c r="F923" t="s">
        <v>3659</v>
      </c>
      <c r="I923" t="s">
        <v>3660</v>
      </c>
    </row>
    <row r="924" spans="1:9" ht="13.5">
      <c r="A924" s="841">
        <v>323514</v>
      </c>
      <c r="B924" t="s">
        <v>916</v>
      </c>
      <c r="C924" t="s">
        <v>1500</v>
      </c>
      <c r="D924" t="s">
        <v>3661</v>
      </c>
      <c r="E924" t="s">
        <v>3662</v>
      </c>
      <c r="F924" t="s">
        <v>3663</v>
      </c>
      <c r="I924" t="s">
        <v>3664</v>
      </c>
    </row>
    <row r="925" spans="1:9" ht="13.5">
      <c r="A925" s="841">
        <v>323525</v>
      </c>
      <c r="B925" t="s">
        <v>981</v>
      </c>
      <c r="C925" t="s">
        <v>982</v>
      </c>
      <c r="D925" t="s">
        <v>3665</v>
      </c>
      <c r="E925" t="s">
        <v>3666</v>
      </c>
      <c r="F925" t="s">
        <v>3667</v>
      </c>
      <c r="I925" t="s">
        <v>3668</v>
      </c>
    </row>
    <row r="926" spans="1:9" ht="13.5">
      <c r="A926" s="841">
        <v>323862</v>
      </c>
      <c r="B926" t="s">
        <v>916</v>
      </c>
      <c r="C926" t="s">
        <v>1500</v>
      </c>
      <c r="D926" t="s">
        <v>3669</v>
      </c>
      <c r="E926" t="s">
        <v>3670</v>
      </c>
      <c r="F926" t="s">
        <v>3671</v>
      </c>
      <c r="I926" t="s">
        <v>3672</v>
      </c>
    </row>
    <row r="927" spans="1:9" ht="13.5">
      <c r="A927" s="841">
        <v>323873</v>
      </c>
      <c r="B927" t="s">
        <v>916</v>
      </c>
      <c r="C927" t="s">
        <v>1500</v>
      </c>
      <c r="D927" t="s">
        <v>3673</v>
      </c>
      <c r="E927" t="s">
        <v>3674</v>
      </c>
      <c r="F927" t="s">
        <v>3675</v>
      </c>
      <c r="I927" t="s">
        <v>3676</v>
      </c>
    </row>
    <row r="928" spans="1:9" ht="13.5">
      <c r="A928" s="841">
        <v>323884</v>
      </c>
      <c r="B928" t="s">
        <v>916</v>
      </c>
      <c r="C928" t="s">
        <v>1500</v>
      </c>
      <c r="D928" t="s">
        <v>3677</v>
      </c>
      <c r="E928" t="s">
        <v>3678</v>
      </c>
      <c r="F928" t="s">
        <v>3679</v>
      </c>
      <c r="I928" t="s">
        <v>3680</v>
      </c>
    </row>
    <row r="929" spans="1:9" ht="13.5">
      <c r="A929" s="841">
        <v>323895</v>
      </c>
      <c r="B929" t="s">
        <v>916</v>
      </c>
      <c r="C929" t="s">
        <v>1500</v>
      </c>
      <c r="D929" t="s">
        <v>3681</v>
      </c>
      <c r="E929" t="s">
        <v>3682</v>
      </c>
      <c r="F929" t="s">
        <v>3683</v>
      </c>
      <c r="I929" t="s">
        <v>3684</v>
      </c>
    </row>
    <row r="930" spans="1:9" ht="13.5">
      <c r="A930" s="841">
        <v>323929</v>
      </c>
      <c r="B930" t="s">
        <v>916</v>
      </c>
      <c r="C930" t="s">
        <v>1500</v>
      </c>
      <c r="D930" t="s">
        <v>3685</v>
      </c>
      <c r="E930" t="s">
        <v>3686</v>
      </c>
      <c r="F930" t="s">
        <v>3687</v>
      </c>
      <c r="I930" t="s">
        <v>3688</v>
      </c>
    </row>
    <row r="931" spans="1:9" ht="13.5">
      <c r="A931" s="841">
        <v>323930</v>
      </c>
      <c r="B931" t="s">
        <v>916</v>
      </c>
      <c r="C931" t="s">
        <v>1500</v>
      </c>
      <c r="D931" t="s">
        <v>3689</v>
      </c>
      <c r="E931" t="s">
        <v>3690</v>
      </c>
      <c r="F931" t="s">
        <v>3691</v>
      </c>
      <c r="I931" t="s">
        <v>3692</v>
      </c>
    </row>
    <row r="932" spans="1:9" ht="13.5">
      <c r="A932" s="841">
        <v>323941</v>
      </c>
      <c r="B932" t="s">
        <v>916</v>
      </c>
      <c r="C932" t="s">
        <v>1500</v>
      </c>
      <c r="D932" t="s">
        <v>3693</v>
      </c>
      <c r="E932" t="s">
        <v>3694</v>
      </c>
      <c r="F932" t="s">
        <v>3695</v>
      </c>
      <c r="I932" t="s">
        <v>3696</v>
      </c>
    </row>
    <row r="933" spans="1:9" ht="13.5">
      <c r="A933" s="841">
        <v>324762</v>
      </c>
      <c r="B933" t="s">
        <v>916</v>
      </c>
      <c r="C933" t="s">
        <v>1500</v>
      </c>
      <c r="D933" t="s">
        <v>3697</v>
      </c>
      <c r="E933" t="s">
        <v>3698</v>
      </c>
      <c r="F933" t="s">
        <v>3699</v>
      </c>
      <c r="I933" t="s">
        <v>3700</v>
      </c>
    </row>
    <row r="934" spans="1:9" ht="13.5">
      <c r="A934" s="841">
        <v>325022</v>
      </c>
      <c r="B934" t="s">
        <v>2081</v>
      </c>
      <c r="C934" t="s">
        <v>2088</v>
      </c>
      <c r="D934" t="s">
        <v>3701</v>
      </c>
      <c r="E934" t="s">
        <v>3702</v>
      </c>
      <c r="F934" t="s">
        <v>3703</v>
      </c>
      <c r="I934" t="s">
        <v>3704</v>
      </c>
    </row>
    <row r="935" spans="1:9" ht="13.5">
      <c r="A935" s="841">
        <v>326214</v>
      </c>
      <c r="B935" t="s">
        <v>38</v>
      </c>
      <c r="C935" t="s">
        <v>39</v>
      </c>
      <c r="D935" t="s">
        <v>7119</v>
      </c>
      <c r="E935" t="s">
        <v>7120</v>
      </c>
      <c r="F935" t="s">
        <v>7121</v>
      </c>
      <c r="I935" t="s">
        <v>3705</v>
      </c>
    </row>
    <row r="936" spans="1:9" ht="13.5">
      <c r="A936" s="841">
        <v>326225</v>
      </c>
      <c r="B936" t="s">
        <v>44</v>
      </c>
      <c r="C936" t="s">
        <v>45</v>
      </c>
      <c r="D936" t="s">
        <v>3706</v>
      </c>
      <c r="E936" t="s">
        <v>3707</v>
      </c>
      <c r="F936" t="s">
        <v>3708</v>
      </c>
      <c r="I936" t="s">
        <v>3709</v>
      </c>
    </row>
    <row r="937" spans="1:9" ht="13.5">
      <c r="A937" s="841">
        <v>326258</v>
      </c>
      <c r="B937" t="s">
        <v>44</v>
      </c>
      <c r="C937" t="s">
        <v>45</v>
      </c>
      <c r="D937" t="s">
        <v>7122</v>
      </c>
      <c r="E937" t="s">
        <v>7123</v>
      </c>
      <c r="F937" t="s">
        <v>7124</v>
      </c>
      <c r="I937" t="s">
        <v>3710</v>
      </c>
    </row>
    <row r="938" spans="1:9" ht="13.5">
      <c r="A938" s="841">
        <v>326315</v>
      </c>
      <c r="B938" t="s">
        <v>44</v>
      </c>
      <c r="C938" t="s">
        <v>45</v>
      </c>
      <c r="D938" t="s">
        <v>3711</v>
      </c>
      <c r="E938" t="s">
        <v>3711</v>
      </c>
      <c r="F938" t="s">
        <v>3712</v>
      </c>
      <c r="I938" t="s">
        <v>3713</v>
      </c>
    </row>
    <row r="939" spans="1:9" ht="13.5">
      <c r="A939" s="841">
        <v>326371</v>
      </c>
      <c r="B939" t="s">
        <v>44</v>
      </c>
      <c r="C939" t="s">
        <v>45</v>
      </c>
      <c r="D939" t="s">
        <v>3714</v>
      </c>
      <c r="E939" t="s">
        <v>3715</v>
      </c>
      <c r="F939" t="s">
        <v>3716</v>
      </c>
      <c r="I939" t="s">
        <v>3717</v>
      </c>
    </row>
    <row r="940" spans="1:9" ht="13.5">
      <c r="A940" s="841">
        <v>326472</v>
      </c>
      <c r="B940" t="s">
        <v>44</v>
      </c>
      <c r="C940" t="s">
        <v>45</v>
      </c>
      <c r="D940" t="s">
        <v>3718</v>
      </c>
      <c r="E940" t="s">
        <v>3719</v>
      </c>
      <c r="F940" t="s">
        <v>3720</v>
      </c>
      <c r="I940" t="s">
        <v>3721</v>
      </c>
    </row>
    <row r="941" spans="1:9" ht="13.5">
      <c r="A941" s="841">
        <v>326483</v>
      </c>
      <c r="B941" t="s">
        <v>44</v>
      </c>
      <c r="C941" t="s">
        <v>45</v>
      </c>
      <c r="D941" t="s">
        <v>2162</v>
      </c>
      <c r="E941" t="s">
        <v>2163</v>
      </c>
      <c r="F941" t="s">
        <v>2164</v>
      </c>
      <c r="I941" t="s">
        <v>3722</v>
      </c>
    </row>
    <row r="942" spans="1:9" ht="13.5">
      <c r="A942" s="841">
        <v>326584</v>
      </c>
      <c r="B942" t="s">
        <v>44</v>
      </c>
      <c r="C942" t="s">
        <v>45</v>
      </c>
      <c r="D942" t="s">
        <v>2273</v>
      </c>
      <c r="E942" t="s">
        <v>2274</v>
      </c>
      <c r="F942" t="s">
        <v>2275</v>
      </c>
      <c r="I942" t="s">
        <v>3723</v>
      </c>
    </row>
    <row r="943" spans="1:9" ht="13.5">
      <c r="A943" s="841">
        <v>327956</v>
      </c>
      <c r="B943" t="s">
        <v>916</v>
      </c>
      <c r="C943" t="s">
        <v>39</v>
      </c>
      <c r="D943" t="s">
        <v>3724</v>
      </c>
      <c r="E943" t="s">
        <v>3725</v>
      </c>
      <c r="F943" t="s">
        <v>3726</v>
      </c>
      <c r="I943" t="s">
        <v>3727</v>
      </c>
    </row>
    <row r="944" spans="1:9" ht="13.5">
      <c r="A944" s="841">
        <v>327967</v>
      </c>
      <c r="B944" t="s">
        <v>2081</v>
      </c>
      <c r="C944" t="s">
        <v>2133</v>
      </c>
      <c r="D944" t="s">
        <v>3728</v>
      </c>
      <c r="E944" t="s">
        <v>3729</v>
      </c>
      <c r="F944" t="s">
        <v>3730</v>
      </c>
      <c r="I944" t="s">
        <v>3731</v>
      </c>
    </row>
    <row r="945" spans="1:9" ht="13.5">
      <c r="A945" s="841">
        <v>330949</v>
      </c>
      <c r="B945" t="s">
        <v>44</v>
      </c>
      <c r="C945" t="s">
        <v>45</v>
      </c>
      <c r="D945" t="s">
        <v>3732</v>
      </c>
      <c r="E945" t="s">
        <v>3732</v>
      </c>
      <c r="F945" t="s">
        <v>3733</v>
      </c>
      <c r="I945" t="s">
        <v>3734</v>
      </c>
    </row>
    <row r="946" spans="1:9" ht="13.5">
      <c r="A946" s="841">
        <v>330950</v>
      </c>
      <c r="B946" t="s">
        <v>44</v>
      </c>
      <c r="C946" t="s">
        <v>45</v>
      </c>
      <c r="D946" t="s">
        <v>3735</v>
      </c>
      <c r="E946" t="s">
        <v>3736</v>
      </c>
      <c r="F946" t="s">
        <v>3737</v>
      </c>
      <c r="I946" t="s">
        <v>3738</v>
      </c>
    </row>
    <row r="947" spans="1:9" ht="13.5">
      <c r="A947" s="841">
        <v>330994</v>
      </c>
      <c r="B947" t="s">
        <v>44</v>
      </c>
      <c r="C947" t="s">
        <v>45</v>
      </c>
      <c r="D947" t="s">
        <v>3739</v>
      </c>
      <c r="E947" t="s">
        <v>3740</v>
      </c>
      <c r="F947" t="s">
        <v>3741</v>
      </c>
      <c r="I947" t="s">
        <v>3742</v>
      </c>
    </row>
    <row r="948" spans="1:9" ht="13.5">
      <c r="A948" s="841">
        <v>331063</v>
      </c>
      <c r="B948" t="s">
        <v>44</v>
      </c>
      <c r="C948" t="s">
        <v>45</v>
      </c>
      <c r="D948" t="s">
        <v>3743</v>
      </c>
      <c r="E948" t="s">
        <v>3744</v>
      </c>
      <c r="F948" t="s">
        <v>3745</v>
      </c>
      <c r="I948" t="s">
        <v>3746</v>
      </c>
    </row>
    <row r="949" spans="1:9" ht="13.5">
      <c r="A949" s="841">
        <v>331074</v>
      </c>
      <c r="B949" t="s">
        <v>44</v>
      </c>
      <c r="C949" t="s">
        <v>45</v>
      </c>
      <c r="D949" t="s">
        <v>3747</v>
      </c>
      <c r="E949" t="s">
        <v>3748</v>
      </c>
      <c r="F949" t="s">
        <v>3749</v>
      </c>
      <c r="I949" t="s">
        <v>3750</v>
      </c>
    </row>
    <row r="950" spans="1:9" ht="13.5">
      <c r="A950" s="841">
        <v>331175</v>
      </c>
      <c r="B950" t="s">
        <v>44</v>
      </c>
      <c r="C950" t="s">
        <v>45</v>
      </c>
      <c r="D950" t="s">
        <v>7125</v>
      </c>
      <c r="E950" t="s">
        <v>7126</v>
      </c>
      <c r="F950" t="s">
        <v>7127</v>
      </c>
      <c r="I950" t="s">
        <v>7307</v>
      </c>
    </row>
    <row r="951" spans="1:9" ht="13.5">
      <c r="A951" s="841">
        <v>331243</v>
      </c>
      <c r="B951" t="s">
        <v>44</v>
      </c>
      <c r="C951" t="s">
        <v>45</v>
      </c>
      <c r="D951" t="s">
        <v>3751</v>
      </c>
      <c r="E951" t="s">
        <v>3752</v>
      </c>
      <c r="F951" t="s">
        <v>3753</v>
      </c>
      <c r="I951" t="s">
        <v>3754</v>
      </c>
    </row>
    <row r="952" spans="1:9" ht="13.5">
      <c r="A952" s="841">
        <v>331322</v>
      </c>
      <c r="B952" t="s">
        <v>44</v>
      </c>
      <c r="C952" t="s">
        <v>45</v>
      </c>
      <c r="D952" t="s">
        <v>3755</v>
      </c>
      <c r="E952" t="s">
        <v>3755</v>
      </c>
      <c r="F952" t="s">
        <v>3756</v>
      </c>
      <c r="I952" t="s">
        <v>3757</v>
      </c>
    </row>
    <row r="953" spans="1:9" ht="13.5">
      <c r="A953" s="841">
        <v>335157</v>
      </c>
      <c r="B953" t="s">
        <v>38</v>
      </c>
      <c r="C953" t="s">
        <v>341</v>
      </c>
      <c r="D953" t="s">
        <v>3758</v>
      </c>
      <c r="E953" t="s">
        <v>3759</v>
      </c>
      <c r="F953" t="s">
        <v>3760</v>
      </c>
      <c r="I953" t="s">
        <v>3761</v>
      </c>
    </row>
    <row r="954" spans="1:9" ht="13.5">
      <c r="A954" s="841">
        <v>335168</v>
      </c>
      <c r="B954" t="s">
        <v>981</v>
      </c>
      <c r="C954" t="s">
        <v>982</v>
      </c>
      <c r="D954" t="s">
        <v>3762</v>
      </c>
      <c r="E954" t="s">
        <v>3763</v>
      </c>
      <c r="F954" t="s">
        <v>3764</v>
      </c>
      <c r="I954" t="s">
        <v>3765</v>
      </c>
    </row>
    <row r="955" spans="1:9" ht="13.5">
      <c r="A955" s="841">
        <v>335191</v>
      </c>
      <c r="B955" t="s">
        <v>981</v>
      </c>
      <c r="C955" t="s">
        <v>982</v>
      </c>
      <c r="D955" t="s">
        <v>3766</v>
      </c>
      <c r="E955" t="s">
        <v>3767</v>
      </c>
      <c r="F955" t="s">
        <v>3768</v>
      </c>
      <c r="I955" t="s">
        <v>3769</v>
      </c>
    </row>
    <row r="956" spans="1:9" ht="13.5">
      <c r="A956" s="841">
        <v>335517</v>
      </c>
      <c r="B956" t="s">
        <v>44</v>
      </c>
      <c r="C956" t="s">
        <v>45</v>
      </c>
      <c r="D956" t="s">
        <v>3770</v>
      </c>
      <c r="E956" t="s">
        <v>3771</v>
      </c>
      <c r="F956" t="s">
        <v>3772</v>
      </c>
      <c r="I956" t="s">
        <v>3773</v>
      </c>
    </row>
    <row r="957" spans="1:9" ht="13.5">
      <c r="A957" s="841">
        <v>335528</v>
      </c>
      <c r="B957" t="s">
        <v>981</v>
      </c>
      <c r="C957" t="s">
        <v>982</v>
      </c>
      <c r="D957" t="s">
        <v>3774</v>
      </c>
      <c r="E957" t="s">
        <v>3775</v>
      </c>
      <c r="F957" t="s">
        <v>7128</v>
      </c>
      <c r="I957" t="s">
        <v>3776</v>
      </c>
    </row>
    <row r="958" spans="1:9" ht="13.5">
      <c r="A958" s="841">
        <v>335539</v>
      </c>
      <c r="B958" t="s">
        <v>981</v>
      </c>
      <c r="C958" t="s">
        <v>982</v>
      </c>
      <c r="D958" t="s">
        <v>3777</v>
      </c>
      <c r="E958" t="s">
        <v>3778</v>
      </c>
      <c r="F958" t="s">
        <v>3779</v>
      </c>
      <c r="I958" t="s">
        <v>3780</v>
      </c>
    </row>
    <row r="959" spans="1:9" ht="13.5">
      <c r="A959" s="841">
        <v>335618</v>
      </c>
      <c r="B959" t="s">
        <v>916</v>
      </c>
      <c r="C959" t="s">
        <v>1500</v>
      </c>
      <c r="D959" t="s">
        <v>3781</v>
      </c>
      <c r="E959" t="s">
        <v>3782</v>
      </c>
      <c r="F959" t="s">
        <v>3783</v>
      </c>
      <c r="I959" t="s">
        <v>3784</v>
      </c>
    </row>
    <row r="960" spans="1:9" ht="13.5">
      <c r="A960" s="841">
        <v>335629</v>
      </c>
      <c r="B960" t="s">
        <v>916</v>
      </c>
      <c r="C960" t="s">
        <v>1500</v>
      </c>
      <c r="D960" t="s">
        <v>3785</v>
      </c>
      <c r="E960" t="s">
        <v>3786</v>
      </c>
      <c r="F960" t="s">
        <v>3787</v>
      </c>
      <c r="I960" t="s">
        <v>3788</v>
      </c>
    </row>
    <row r="961" spans="1:9" ht="13.5">
      <c r="A961" s="841">
        <v>335630</v>
      </c>
      <c r="B961" t="s">
        <v>916</v>
      </c>
      <c r="C961" t="s">
        <v>1500</v>
      </c>
      <c r="D961" t="s">
        <v>3789</v>
      </c>
      <c r="E961" t="s">
        <v>3790</v>
      </c>
      <c r="F961" t="s">
        <v>3791</v>
      </c>
      <c r="I961" t="s">
        <v>3792</v>
      </c>
    </row>
    <row r="962" spans="1:9" ht="13.5">
      <c r="A962" s="841">
        <v>335641</v>
      </c>
      <c r="B962" t="s">
        <v>916</v>
      </c>
      <c r="C962" t="s">
        <v>1500</v>
      </c>
      <c r="D962" t="s">
        <v>3793</v>
      </c>
      <c r="E962" t="s">
        <v>3794</v>
      </c>
      <c r="F962" t="s">
        <v>3795</v>
      </c>
      <c r="I962" t="s">
        <v>3796</v>
      </c>
    </row>
    <row r="963" spans="1:9" ht="13.5">
      <c r="A963" s="841">
        <v>335933</v>
      </c>
      <c r="B963" t="s">
        <v>916</v>
      </c>
      <c r="C963" t="s">
        <v>1500</v>
      </c>
      <c r="D963" t="s">
        <v>3797</v>
      </c>
      <c r="E963" t="s">
        <v>3798</v>
      </c>
      <c r="F963" t="s">
        <v>3799</v>
      </c>
      <c r="I963" t="s">
        <v>3800</v>
      </c>
    </row>
    <row r="964" spans="1:9" ht="13.5">
      <c r="A964" s="841">
        <v>335966</v>
      </c>
      <c r="B964" t="s">
        <v>981</v>
      </c>
      <c r="C964" t="s">
        <v>982</v>
      </c>
      <c r="D964" t="s">
        <v>3801</v>
      </c>
      <c r="E964" t="s">
        <v>3802</v>
      </c>
      <c r="F964" t="s">
        <v>3803</v>
      </c>
      <c r="I964" t="s">
        <v>3804</v>
      </c>
    </row>
    <row r="965" spans="1:9" ht="13.5">
      <c r="A965" s="841">
        <v>335977</v>
      </c>
      <c r="B965" t="s">
        <v>981</v>
      </c>
      <c r="C965" t="s">
        <v>982</v>
      </c>
      <c r="D965" t="s">
        <v>3805</v>
      </c>
      <c r="E965" t="s">
        <v>3806</v>
      </c>
      <c r="F965" t="s">
        <v>3807</v>
      </c>
      <c r="I965" t="s">
        <v>3808</v>
      </c>
    </row>
    <row r="966" spans="1:9" ht="13.5">
      <c r="A966" s="841">
        <v>336361</v>
      </c>
      <c r="B966" t="s">
        <v>916</v>
      </c>
      <c r="C966" t="s">
        <v>39</v>
      </c>
      <c r="D966" t="s">
        <v>3809</v>
      </c>
      <c r="E966" t="s">
        <v>3810</v>
      </c>
      <c r="F966" t="s">
        <v>5410</v>
      </c>
      <c r="I966" t="s">
        <v>3811</v>
      </c>
    </row>
    <row r="967" spans="1:9" ht="13.5">
      <c r="A967" s="841">
        <v>337621</v>
      </c>
      <c r="B967" t="s">
        <v>916</v>
      </c>
      <c r="C967" t="s">
        <v>39</v>
      </c>
      <c r="D967" t="s">
        <v>3812</v>
      </c>
      <c r="E967" t="s">
        <v>3813</v>
      </c>
      <c r="F967" t="s">
        <v>3814</v>
      </c>
      <c r="I967" t="s">
        <v>3815</v>
      </c>
    </row>
    <row r="968" spans="1:9" ht="13.5">
      <c r="A968" s="841">
        <v>337823</v>
      </c>
      <c r="B968" t="s">
        <v>916</v>
      </c>
      <c r="C968" t="s">
        <v>1500</v>
      </c>
      <c r="D968" t="s">
        <v>3816</v>
      </c>
      <c r="E968" t="s">
        <v>3817</v>
      </c>
      <c r="F968" t="s">
        <v>3818</v>
      </c>
      <c r="I968" t="s">
        <v>3819</v>
      </c>
    </row>
    <row r="969" spans="1:9" ht="13.5">
      <c r="A969" s="841">
        <v>337834</v>
      </c>
      <c r="B969" t="s">
        <v>916</v>
      </c>
      <c r="C969" t="s">
        <v>1500</v>
      </c>
      <c r="D969" t="s">
        <v>3820</v>
      </c>
      <c r="E969" t="s">
        <v>3821</v>
      </c>
      <c r="F969" t="s">
        <v>3822</v>
      </c>
      <c r="I969" t="s">
        <v>3823</v>
      </c>
    </row>
    <row r="970" spans="1:9" ht="13.5">
      <c r="A970" s="841">
        <v>337845</v>
      </c>
      <c r="B970" t="s">
        <v>916</v>
      </c>
      <c r="C970" t="s">
        <v>1500</v>
      </c>
      <c r="D970" t="s">
        <v>3824</v>
      </c>
      <c r="E970" t="s">
        <v>3825</v>
      </c>
      <c r="F970" t="s">
        <v>3826</v>
      </c>
      <c r="I970" t="s">
        <v>3827</v>
      </c>
    </row>
    <row r="971" spans="1:9" ht="13.5">
      <c r="A971" s="841">
        <v>337856</v>
      </c>
      <c r="B971" t="s">
        <v>916</v>
      </c>
      <c r="C971" t="s">
        <v>1500</v>
      </c>
      <c r="D971" t="s">
        <v>3828</v>
      </c>
      <c r="E971" t="s">
        <v>3829</v>
      </c>
      <c r="F971" t="s">
        <v>3830</v>
      </c>
      <c r="I971" t="s">
        <v>3831</v>
      </c>
    </row>
    <row r="972" spans="1:9" ht="13.5">
      <c r="A972" s="841">
        <v>338712</v>
      </c>
      <c r="B972" t="s">
        <v>916</v>
      </c>
      <c r="C972" t="s">
        <v>39</v>
      </c>
      <c r="D972" t="s">
        <v>3832</v>
      </c>
      <c r="E972" t="s">
        <v>3833</v>
      </c>
      <c r="F972" t="s">
        <v>3834</v>
      </c>
      <c r="I972" t="s">
        <v>3835</v>
      </c>
    </row>
    <row r="973" spans="1:9" ht="13.5">
      <c r="A973" s="841">
        <v>339229</v>
      </c>
      <c r="B973" t="s">
        <v>44</v>
      </c>
      <c r="C973" t="s">
        <v>45</v>
      </c>
      <c r="D973" t="s">
        <v>3836</v>
      </c>
      <c r="E973" t="s">
        <v>3837</v>
      </c>
      <c r="F973" t="s">
        <v>3838</v>
      </c>
      <c r="I973" t="s">
        <v>3839</v>
      </c>
    </row>
    <row r="974" spans="1:9" ht="13.5">
      <c r="A974" s="841">
        <v>339230</v>
      </c>
      <c r="B974" t="s">
        <v>44</v>
      </c>
      <c r="C974" t="s">
        <v>45</v>
      </c>
      <c r="D974" t="s">
        <v>7129</v>
      </c>
      <c r="E974" t="s">
        <v>7130</v>
      </c>
      <c r="F974" t="s">
        <v>3840</v>
      </c>
      <c r="I974" t="s">
        <v>3841</v>
      </c>
    </row>
    <row r="975" spans="1:9" ht="13.5">
      <c r="A975" s="841">
        <v>340052</v>
      </c>
      <c r="B975" t="s">
        <v>44</v>
      </c>
      <c r="C975" t="s">
        <v>45</v>
      </c>
      <c r="D975" t="s">
        <v>3842</v>
      </c>
      <c r="E975" t="s">
        <v>3843</v>
      </c>
      <c r="F975" t="s">
        <v>3844</v>
      </c>
      <c r="I975" t="s">
        <v>3845</v>
      </c>
    </row>
    <row r="976" spans="1:9" ht="13.5">
      <c r="A976" s="841">
        <v>340131</v>
      </c>
      <c r="B976" t="s">
        <v>44</v>
      </c>
      <c r="C976" t="s">
        <v>45</v>
      </c>
      <c r="D976" t="s">
        <v>3846</v>
      </c>
      <c r="E976" t="s">
        <v>3847</v>
      </c>
      <c r="F976" t="s">
        <v>3848</v>
      </c>
      <c r="I976" t="s">
        <v>3849</v>
      </c>
    </row>
    <row r="977" spans="1:9" ht="13.5">
      <c r="A977" s="841">
        <v>340175</v>
      </c>
      <c r="B977" t="s">
        <v>44</v>
      </c>
      <c r="C977" t="s">
        <v>45</v>
      </c>
      <c r="D977" t="s">
        <v>3850</v>
      </c>
      <c r="E977" t="s">
        <v>3851</v>
      </c>
      <c r="F977" t="s">
        <v>3852</v>
      </c>
      <c r="I977" t="s">
        <v>3853</v>
      </c>
    </row>
    <row r="978" spans="1:9" ht="13.5">
      <c r="A978" s="841">
        <v>340276</v>
      </c>
      <c r="B978" t="s">
        <v>44</v>
      </c>
      <c r="C978" t="s">
        <v>45</v>
      </c>
      <c r="D978" t="s">
        <v>3854</v>
      </c>
      <c r="E978" t="s">
        <v>3855</v>
      </c>
      <c r="F978" t="s">
        <v>3856</v>
      </c>
      <c r="I978" t="s">
        <v>3857</v>
      </c>
    </row>
    <row r="979" spans="1:9" ht="13.5">
      <c r="A979" s="841">
        <v>340298</v>
      </c>
      <c r="B979" t="s">
        <v>44</v>
      </c>
      <c r="C979" t="s">
        <v>45</v>
      </c>
      <c r="D979" t="s">
        <v>3858</v>
      </c>
      <c r="E979" t="s">
        <v>3859</v>
      </c>
      <c r="F979" t="s">
        <v>3860</v>
      </c>
      <c r="I979" t="s">
        <v>3861</v>
      </c>
    </row>
    <row r="980" spans="1:9" ht="13.5">
      <c r="A980" s="841">
        <v>340894</v>
      </c>
      <c r="B980" t="s">
        <v>44</v>
      </c>
      <c r="C980" t="s">
        <v>45</v>
      </c>
      <c r="D980" t="s">
        <v>3862</v>
      </c>
      <c r="E980" t="s">
        <v>3863</v>
      </c>
      <c r="F980" t="s">
        <v>3864</v>
      </c>
      <c r="I980" t="s">
        <v>3865</v>
      </c>
    </row>
    <row r="981" spans="1:9" ht="13.5">
      <c r="A981" s="841">
        <v>340951</v>
      </c>
      <c r="B981" t="s">
        <v>44</v>
      </c>
      <c r="C981" t="s">
        <v>45</v>
      </c>
      <c r="D981" t="s">
        <v>3866</v>
      </c>
      <c r="E981" t="s">
        <v>3867</v>
      </c>
      <c r="F981" t="s">
        <v>3868</v>
      </c>
      <c r="I981" t="s">
        <v>3869</v>
      </c>
    </row>
    <row r="982" spans="1:9" ht="13.5">
      <c r="A982" s="841">
        <v>342953</v>
      </c>
      <c r="B982" t="s">
        <v>44</v>
      </c>
      <c r="C982" t="s">
        <v>45</v>
      </c>
      <c r="D982" t="s">
        <v>3870</v>
      </c>
      <c r="E982" t="s">
        <v>3871</v>
      </c>
      <c r="F982" t="s">
        <v>3872</v>
      </c>
      <c r="I982" t="s">
        <v>3873</v>
      </c>
    </row>
    <row r="983" spans="1:9" ht="13.5">
      <c r="A983" s="841">
        <v>342964</v>
      </c>
      <c r="B983" t="s">
        <v>44</v>
      </c>
      <c r="C983" t="s">
        <v>45</v>
      </c>
      <c r="D983" t="s">
        <v>3874</v>
      </c>
      <c r="E983" t="s">
        <v>3875</v>
      </c>
      <c r="F983" t="s">
        <v>3876</v>
      </c>
      <c r="I983" t="s">
        <v>3877</v>
      </c>
    </row>
    <row r="984" spans="1:9" ht="13.5">
      <c r="A984" s="841">
        <v>342975</v>
      </c>
      <c r="B984" t="s">
        <v>44</v>
      </c>
      <c r="C984" t="s">
        <v>45</v>
      </c>
      <c r="D984" t="s">
        <v>3878</v>
      </c>
      <c r="E984" t="s">
        <v>3879</v>
      </c>
      <c r="F984" t="s">
        <v>3880</v>
      </c>
      <c r="I984" t="s">
        <v>3881</v>
      </c>
    </row>
    <row r="985" spans="1:9" ht="13.5">
      <c r="A985" s="841">
        <v>343189</v>
      </c>
      <c r="B985" t="s">
        <v>916</v>
      </c>
      <c r="C985" t="s">
        <v>39</v>
      </c>
      <c r="D985" t="s">
        <v>3882</v>
      </c>
      <c r="E985" t="s">
        <v>3883</v>
      </c>
      <c r="F985" t="s">
        <v>3884</v>
      </c>
      <c r="I985" t="s">
        <v>3885</v>
      </c>
    </row>
    <row r="986" spans="1:9" ht="13.5">
      <c r="A986" s="841">
        <v>343202</v>
      </c>
      <c r="B986" t="s">
        <v>2081</v>
      </c>
      <c r="C986" t="s">
        <v>2082</v>
      </c>
      <c r="D986" t="s">
        <v>3886</v>
      </c>
      <c r="E986" t="s">
        <v>3887</v>
      </c>
      <c r="F986" t="s">
        <v>3888</v>
      </c>
      <c r="I986" t="s">
        <v>3889</v>
      </c>
    </row>
    <row r="987" spans="1:9" ht="13.5">
      <c r="A987" s="841">
        <v>344641</v>
      </c>
      <c r="B987" t="s">
        <v>44</v>
      </c>
      <c r="C987" t="s">
        <v>290</v>
      </c>
      <c r="D987" t="s">
        <v>3890</v>
      </c>
      <c r="E987" t="s">
        <v>3891</v>
      </c>
      <c r="F987" t="s">
        <v>3892</v>
      </c>
      <c r="I987" t="s">
        <v>3893</v>
      </c>
    </row>
    <row r="988" spans="1:9" ht="13.5">
      <c r="A988" s="841">
        <v>344652</v>
      </c>
      <c r="B988" t="s">
        <v>44</v>
      </c>
      <c r="C988" t="s">
        <v>290</v>
      </c>
      <c r="D988" t="s">
        <v>3894</v>
      </c>
      <c r="E988" t="s">
        <v>3895</v>
      </c>
      <c r="F988" t="s">
        <v>3896</v>
      </c>
      <c r="I988" t="s">
        <v>3897</v>
      </c>
    </row>
    <row r="989" spans="1:9" ht="13.5">
      <c r="A989" s="841">
        <v>349343</v>
      </c>
      <c r="B989" t="s">
        <v>916</v>
      </c>
      <c r="C989" t="s">
        <v>1500</v>
      </c>
      <c r="D989" t="s">
        <v>3898</v>
      </c>
      <c r="E989" t="s">
        <v>3899</v>
      </c>
      <c r="F989" t="s">
        <v>3900</v>
      </c>
      <c r="I989" t="s">
        <v>3901</v>
      </c>
    </row>
    <row r="990" spans="1:9" ht="13.5">
      <c r="A990" s="841">
        <v>349961</v>
      </c>
      <c r="B990" t="s">
        <v>981</v>
      </c>
      <c r="C990" t="s">
        <v>982</v>
      </c>
      <c r="D990" t="s">
        <v>3902</v>
      </c>
      <c r="E990" t="s">
        <v>7131</v>
      </c>
      <c r="F990" t="s">
        <v>3903</v>
      </c>
      <c r="I990" t="s">
        <v>3904</v>
      </c>
    </row>
    <row r="991" spans="1:9" ht="13.5">
      <c r="A991" s="841">
        <v>349972</v>
      </c>
      <c r="B991" t="s">
        <v>2081</v>
      </c>
      <c r="C991" t="s">
        <v>2088</v>
      </c>
      <c r="D991" t="s">
        <v>3905</v>
      </c>
      <c r="E991" t="s">
        <v>3906</v>
      </c>
      <c r="F991" t="s">
        <v>3907</v>
      </c>
      <c r="I991" t="s">
        <v>3908</v>
      </c>
    </row>
    <row r="992" spans="1:9" ht="13.5">
      <c r="A992" s="841">
        <v>352011</v>
      </c>
      <c r="B992" t="s">
        <v>916</v>
      </c>
      <c r="C992" t="s">
        <v>1500</v>
      </c>
      <c r="D992" t="s">
        <v>3909</v>
      </c>
      <c r="E992" t="s">
        <v>3910</v>
      </c>
      <c r="F992" t="s">
        <v>3911</v>
      </c>
      <c r="I992" t="s">
        <v>3912</v>
      </c>
    </row>
    <row r="993" spans="1:9" ht="13.5">
      <c r="A993" s="841">
        <v>354136</v>
      </c>
      <c r="B993" t="s">
        <v>916</v>
      </c>
      <c r="C993" t="s">
        <v>39</v>
      </c>
      <c r="D993" t="s">
        <v>3913</v>
      </c>
      <c r="E993" t="s">
        <v>3914</v>
      </c>
      <c r="F993" t="s">
        <v>3915</v>
      </c>
      <c r="I993" t="s">
        <v>3916</v>
      </c>
    </row>
    <row r="994" spans="1:9" ht="13.5">
      <c r="A994" s="841">
        <v>356611</v>
      </c>
      <c r="B994" t="s">
        <v>44</v>
      </c>
      <c r="C994" t="s">
        <v>45</v>
      </c>
      <c r="D994" t="s">
        <v>3917</v>
      </c>
      <c r="E994" t="s">
        <v>3918</v>
      </c>
      <c r="F994" t="s">
        <v>3919</v>
      </c>
      <c r="I994" t="s">
        <v>3920</v>
      </c>
    </row>
    <row r="995" spans="1:9" ht="13.5">
      <c r="A995" s="841">
        <v>356666</v>
      </c>
      <c r="B995" t="s">
        <v>44</v>
      </c>
      <c r="C995" t="s">
        <v>45</v>
      </c>
      <c r="D995" t="s">
        <v>3921</v>
      </c>
      <c r="E995" t="s">
        <v>3921</v>
      </c>
      <c r="F995" t="s">
        <v>3922</v>
      </c>
      <c r="I995" t="s">
        <v>3923</v>
      </c>
    </row>
    <row r="996" spans="1:9" ht="13.5">
      <c r="A996" s="841">
        <v>356790</v>
      </c>
      <c r="B996" t="s">
        <v>44</v>
      </c>
      <c r="C996" t="s">
        <v>45</v>
      </c>
      <c r="D996" t="s">
        <v>3924</v>
      </c>
      <c r="E996" t="s">
        <v>3925</v>
      </c>
      <c r="F996" t="s">
        <v>3926</v>
      </c>
      <c r="I996" t="s">
        <v>3927</v>
      </c>
    </row>
    <row r="997" spans="1:9" ht="13.5">
      <c r="A997" s="841">
        <v>356891</v>
      </c>
      <c r="B997" t="s">
        <v>44</v>
      </c>
      <c r="C997" t="s">
        <v>45</v>
      </c>
      <c r="D997" t="s">
        <v>3928</v>
      </c>
      <c r="E997" t="s">
        <v>3929</v>
      </c>
      <c r="F997" t="s">
        <v>3930</v>
      </c>
      <c r="I997" t="s">
        <v>3931</v>
      </c>
    </row>
    <row r="998" spans="1:9" ht="13.5">
      <c r="A998" s="841">
        <v>357577</v>
      </c>
      <c r="B998" t="s">
        <v>2081</v>
      </c>
      <c r="C998" t="s">
        <v>2082</v>
      </c>
      <c r="D998" t="s">
        <v>3932</v>
      </c>
      <c r="E998" t="s">
        <v>3933</v>
      </c>
      <c r="F998" t="s">
        <v>3934</v>
      </c>
      <c r="I998" t="s">
        <v>3935</v>
      </c>
    </row>
    <row r="999" spans="1:9" ht="13.5">
      <c r="A999" s="841">
        <v>359074</v>
      </c>
      <c r="B999" t="s">
        <v>44</v>
      </c>
      <c r="C999" t="s">
        <v>45</v>
      </c>
      <c r="D999" t="s">
        <v>3936</v>
      </c>
      <c r="E999" t="s">
        <v>3937</v>
      </c>
      <c r="F999" t="s">
        <v>3938</v>
      </c>
      <c r="I999" t="s">
        <v>3939</v>
      </c>
    </row>
    <row r="1000" spans="1:9" ht="13.5">
      <c r="A1000" s="841">
        <v>359175</v>
      </c>
      <c r="B1000" t="s">
        <v>44</v>
      </c>
      <c r="C1000" t="s">
        <v>45</v>
      </c>
      <c r="D1000" t="s">
        <v>3940</v>
      </c>
      <c r="E1000" t="s">
        <v>3941</v>
      </c>
      <c r="F1000" t="s">
        <v>3942</v>
      </c>
      <c r="I1000" t="s">
        <v>3943</v>
      </c>
    </row>
    <row r="1001" spans="1:9" ht="13.5">
      <c r="A1001" s="841">
        <v>361606</v>
      </c>
      <c r="B1001" t="s">
        <v>981</v>
      </c>
      <c r="C1001" t="s">
        <v>982</v>
      </c>
      <c r="D1001" t="s">
        <v>3944</v>
      </c>
      <c r="E1001" t="s">
        <v>3945</v>
      </c>
      <c r="F1001" t="s">
        <v>3946</v>
      </c>
      <c r="I1001" t="s">
        <v>3947</v>
      </c>
    </row>
    <row r="1002" spans="1:9" ht="13.5">
      <c r="A1002" s="841">
        <v>361617</v>
      </c>
      <c r="B1002" t="s">
        <v>981</v>
      </c>
      <c r="C1002" t="s">
        <v>982</v>
      </c>
      <c r="D1002" t="s">
        <v>3948</v>
      </c>
      <c r="E1002" t="s">
        <v>3949</v>
      </c>
      <c r="F1002" t="s">
        <v>3950</v>
      </c>
      <c r="I1002" t="s">
        <v>3951</v>
      </c>
    </row>
    <row r="1003" spans="1:9" ht="13.5">
      <c r="A1003" s="841">
        <v>361628</v>
      </c>
      <c r="B1003" t="s">
        <v>981</v>
      </c>
      <c r="C1003" t="s">
        <v>982</v>
      </c>
      <c r="D1003" t="s">
        <v>3952</v>
      </c>
      <c r="E1003" t="s">
        <v>3953</v>
      </c>
      <c r="F1003" t="s">
        <v>3954</v>
      </c>
      <c r="I1003" t="s">
        <v>3955</v>
      </c>
    </row>
    <row r="1004" spans="1:9" ht="13.5">
      <c r="A1004" s="841">
        <v>361864</v>
      </c>
      <c r="B1004" t="s">
        <v>981</v>
      </c>
      <c r="C1004" t="s">
        <v>982</v>
      </c>
      <c r="D1004" t="s">
        <v>3956</v>
      </c>
      <c r="E1004" t="s">
        <v>3956</v>
      </c>
      <c r="F1004" t="s">
        <v>3957</v>
      </c>
      <c r="I1004" t="s">
        <v>3958</v>
      </c>
    </row>
    <row r="1005" spans="1:9" ht="13.5">
      <c r="A1005" s="841">
        <v>362179</v>
      </c>
      <c r="B1005" t="s">
        <v>981</v>
      </c>
      <c r="C1005" t="s">
        <v>982</v>
      </c>
      <c r="D1005" t="s">
        <v>3959</v>
      </c>
      <c r="E1005" t="s">
        <v>3960</v>
      </c>
      <c r="F1005" t="s">
        <v>3961</v>
      </c>
      <c r="I1005" t="s">
        <v>3962</v>
      </c>
    </row>
    <row r="1006" spans="1:9" ht="13.5">
      <c r="A1006" s="841">
        <v>362180</v>
      </c>
      <c r="B1006" t="s">
        <v>981</v>
      </c>
      <c r="C1006" t="s">
        <v>982</v>
      </c>
      <c r="D1006" t="s">
        <v>3963</v>
      </c>
      <c r="E1006" t="s">
        <v>3964</v>
      </c>
      <c r="F1006" t="s">
        <v>3965</v>
      </c>
      <c r="I1006" t="s">
        <v>3966</v>
      </c>
    </row>
    <row r="1007" spans="1:9" ht="13.5">
      <c r="A1007" s="841">
        <v>362607</v>
      </c>
      <c r="B1007" t="s">
        <v>38</v>
      </c>
      <c r="C1007" t="s">
        <v>341</v>
      </c>
      <c r="D1007" t="s">
        <v>7132</v>
      </c>
      <c r="E1007" t="s">
        <v>7133</v>
      </c>
      <c r="F1007" t="s">
        <v>7134</v>
      </c>
      <c r="I1007" t="s">
        <v>3967</v>
      </c>
    </row>
    <row r="1008" spans="1:9" ht="13.5">
      <c r="A1008" s="841">
        <v>362764</v>
      </c>
      <c r="B1008" t="s">
        <v>916</v>
      </c>
      <c r="C1008" t="s">
        <v>1500</v>
      </c>
      <c r="D1008" t="s">
        <v>3968</v>
      </c>
      <c r="E1008" t="s">
        <v>3969</v>
      </c>
      <c r="F1008" t="s">
        <v>3970</v>
      </c>
      <c r="I1008" t="s">
        <v>3971</v>
      </c>
    </row>
    <row r="1009" spans="1:9" ht="13.5">
      <c r="A1009" s="841">
        <v>363035</v>
      </c>
      <c r="B1009" t="s">
        <v>916</v>
      </c>
      <c r="C1009" t="s">
        <v>1500</v>
      </c>
      <c r="D1009" t="s">
        <v>3972</v>
      </c>
      <c r="E1009" t="s">
        <v>3973</v>
      </c>
      <c r="F1009" t="s">
        <v>3974</v>
      </c>
      <c r="I1009" t="s">
        <v>3975</v>
      </c>
    </row>
    <row r="1010" spans="1:9" ht="13.5">
      <c r="A1010" s="841">
        <v>363057</v>
      </c>
      <c r="B1010" t="s">
        <v>916</v>
      </c>
      <c r="C1010" t="s">
        <v>1500</v>
      </c>
      <c r="D1010" t="s">
        <v>3976</v>
      </c>
      <c r="E1010" t="s">
        <v>3977</v>
      </c>
      <c r="F1010" t="s">
        <v>3978</v>
      </c>
      <c r="I1010" t="s">
        <v>3979</v>
      </c>
    </row>
    <row r="1011" spans="1:9" ht="13.5">
      <c r="A1011" s="841">
        <v>364485</v>
      </c>
      <c r="B1011" t="s">
        <v>38</v>
      </c>
      <c r="C1011" t="s">
        <v>341</v>
      </c>
      <c r="D1011" t="s">
        <v>3980</v>
      </c>
      <c r="E1011" t="s">
        <v>3981</v>
      </c>
      <c r="F1011" t="s">
        <v>3982</v>
      </c>
      <c r="I1011" t="s">
        <v>3983</v>
      </c>
    </row>
    <row r="1012" spans="1:9" ht="13.5">
      <c r="A1012" s="841">
        <v>365408</v>
      </c>
      <c r="B1012" t="s">
        <v>916</v>
      </c>
      <c r="C1012" t="s">
        <v>1500</v>
      </c>
      <c r="D1012" t="s">
        <v>3984</v>
      </c>
      <c r="E1012" t="s">
        <v>3985</v>
      </c>
      <c r="F1012" t="s">
        <v>3986</v>
      </c>
      <c r="I1012" t="s">
        <v>3987</v>
      </c>
    </row>
    <row r="1013" spans="1:9" ht="13.5">
      <c r="A1013" s="841">
        <v>365497</v>
      </c>
      <c r="B1013" t="s">
        <v>44</v>
      </c>
      <c r="C1013" t="s">
        <v>45</v>
      </c>
      <c r="D1013" t="s">
        <v>3988</v>
      </c>
      <c r="E1013" t="s">
        <v>3989</v>
      </c>
      <c r="F1013" t="s">
        <v>3990</v>
      </c>
      <c r="I1013" t="s">
        <v>3991</v>
      </c>
    </row>
    <row r="1014" spans="1:9" ht="13.5">
      <c r="A1014" s="841">
        <v>365521</v>
      </c>
      <c r="B1014" t="s">
        <v>44</v>
      </c>
      <c r="C1014" t="s">
        <v>45</v>
      </c>
      <c r="D1014" t="s">
        <v>3992</v>
      </c>
      <c r="E1014" t="s">
        <v>3993</v>
      </c>
      <c r="F1014" t="s">
        <v>3994</v>
      </c>
      <c r="I1014" t="s">
        <v>3995</v>
      </c>
    </row>
    <row r="1015" spans="1:9" ht="13.5">
      <c r="A1015" s="841">
        <v>365677</v>
      </c>
      <c r="B1015" t="s">
        <v>44</v>
      </c>
      <c r="C1015" t="s">
        <v>45</v>
      </c>
      <c r="D1015" t="s">
        <v>3996</v>
      </c>
      <c r="E1015" t="s">
        <v>3997</v>
      </c>
      <c r="F1015" t="s">
        <v>3998</v>
      </c>
      <c r="I1015" t="s">
        <v>3999</v>
      </c>
    </row>
    <row r="1016" spans="1:9" ht="13.5">
      <c r="A1016" s="841">
        <v>365969</v>
      </c>
      <c r="B1016" t="s">
        <v>44</v>
      </c>
      <c r="C1016" t="s">
        <v>45</v>
      </c>
      <c r="D1016" t="s">
        <v>4000</v>
      </c>
      <c r="E1016" t="s">
        <v>4001</v>
      </c>
      <c r="F1016" t="s">
        <v>4002</v>
      </c>
      <c r="I1016" t="s">
        <v>4003</v>
      </c>
    </row>
    <row r="1017" spans="1:9" ht="13.5">
      <c r="A1017" s="841">
        <v>365992</v>
      </c>
      <c r="B1017" t="s">
        <v>44</v>
      </c>
      <c r="C1017" t="s">
        <v>45</v>
      </c>
      <c r="D1017" t="s">
        <v>4004</v>
      </c>
      <c r="E1017" t="s">
        <v>4005</v>
      </c>
      <c r="F1017" t="s">
        <v>4006</v>
      </c>
      <c r="I1017" t="s">
        <v>4007</v>
      </c>
    </row>
    <row r="1018" spans="1:9" ht="13.5">
      <c r="A1018" s="841">
        <v>366049</v>
      </c>
      <c r="B1018" t="s">
        <v>44</v>
      </c>
      <c r="C1018" t="s">
        <v>45</v>
      </c>
      <c r="D1018" t="s">
        <v>4008</v>
      </c>
      <c r="E1018" t="s">
        <v>4009</v>
      </c>
      <c r="F1018" t="s">
        <v>4010</v>
      </c>
      <c r="I1018" t="s">
        <v>4011</v>
      </c>
    </row>
    <row r="1019" spans="1:9" ht="13.5">
      <c r="A1019" s="841">
        <v>366072</v>
      </c>
      <c r="B1019" t="s">
        <v>44</v>
      </c>
      <c r="C1019" t="s">
        <v>45</v>
      </c>
      <c r="D1019" t="s">
        <v>4012</v>
      </c>
      <c r="E1019" t="s">
        <v>4013</v>
      </c>
      <c r="F1019" t="s">
        <v>4014</v>
      </c>
      <c r="I1019" t="s">
        <v>4015</v>
      </c>
    </row>
    <row r="1020" spans="1:9" ht="13.5">
      <c r="A1020" s="841">
        <v>366140</v>
      </c>
      <c r="B1020" t="s">
        <v>44</v>
      </c>
      <c r="C1020" t="s">
        <v>45</v>
      </c>
      <c r="D1020" t="s">
        <v>4016</v>
      </c>
      <c r="E1020" t="s">
        <v>4017</v>
      </c>
      <c r="F1020" t="s">
        <v>4018</v>
      </c>
      <c r="I1020" t="s">
        <v>4019</v>
      </c>
    </row>
    <row r="1021" spans="1:9" ht="13.5">
      <c r="A1021" s="841">
        <v>366151</v>
      </c>
      <c r="B1021" t="s">
        <v>44</v>
      </c>
      <c r="C1021" t="s">
        <v>45</v>
      </c>
      <c r="D1021" t="s">
        <v>4020</v>
      </c>
      <c r="E1021" t="s">
        <v>4021</v>
      </c>
      <c r="F1021" t="s">
        <v>4022</v>
      </c>
      <c r="I1021" t="s">
        <v>4023</v>
      </c>
    </row>
    <row r="1022" spans="1:9" ht="13.5">
      <c r="A1022" s="841">
        <v>366162</v>
      </c>
      <c r="B1022" t="s">
        <v>2081</v>
      </c>
      <c r="C1022" t="s">
        <v>4024</v>
      </c>
      <c r="D1022" t="s">
        <v>4025</v>
      </c>
      <c r="E1022" t="s">
        <v>4026</v>
      </c>
      <c r="F1022" t="s">
        <v>4027</v>
      </c>
      <c r="I1022" t="s">
        <v>4028</v>
      </c>
    </row>
    <row r="1023" spans="1:9" ht="13.5">
      <c r="A1023" s="841">
        <v>366588</v>
      </c>
      <c r="B1023" t="s">
        <v>44</v>
      </c>
      <c r="C1023" t="s">
        <v>45</v>
      </c>
      <c r="D1023" t="s">
        <v>4029</v>
      </c>
      <c r="E1023" t="s">
        <v>4030</v>
      </c>
      <c r="F1023" t="s">
        <v>4031</v>
      </c>
      <c r="I1023" t="s">
        <v>4032</v>
      </c>
    </row>
    <row r="1024" spans="1:9" ht="13.5">
      <c r="A1024" s="841">
        <v>368579</v>
      </c>
      <c r="B1024" t="s">
        <v>916</v>
      </c>
      <c r="C1024" t="s">
        <v>39</v>
      </c>
      <c r="D1024" t="s">
        <v>4033</v>
      </c>
      <c r="E1024" t="s">
        <v>4034</v>
      </c>
      <c r="F1024" t="s">
        <v>4035</v>
      </c>
      <c r="I1024" t="s">
        <v>4036</v>
      </c>
    </row>
    <row r="1025" spans="1:9" ht="13.5">
      <c r="A1025" s="841">
        <v>368580</v>
      </c>
      <c r="B1025" t="s">
        <v>916</v>
      </c>
      <c r="C1025" t="s">
        <v>39</v>
      </c>
      <c r="D1025" t="s">
        <v>7135</v>
      </c>
      <c r="E1025" t="s">
        <v>7136</v>
      </c>
      <c r="F1025" t="s">
        <v>7137</v>
      </c>
      <c r="I1025" t="s">
        <v>4037</v>
      </c>
    </row>
    <row r="1026" spans="1:9" ht="13.5">
      <c r="A1026" s="841">
        <v>368603</v>
      </c>
      <c r="B1026" t="s">
        <v>916</v>
      </c>
      <c r="C1026" t="s">
        <v>39</v>
      </c>
      <c r="D1026" t="s">
        <v>4038</v>
      </c>
      <c r="E1026" t="s">
        <v>4039</v>
      </c>
      <c r="F1026" t="s">
        <v>4040</v>
      </c>
      <c r="I1026" t="s">
        <v>4041</v>
      </c>
    </row>
    <row r="1027" spans="1:9" ht="13.5">
      <c r="A1027" s="841">
        <v>368614</v>
      </c>
      <c r="B1027" t="s">
        <v>916</v>
      </c>
      <c r="C1027" t="s">
        <v>39</v>
      </c>
      <c r="D1027" t="s">
        <v>4042</v>
      </c>
      <c r="E1027" t="s">
        <v>4043</v>
      </c>
      <c r="F1027" t="s">
        <v>4044</v>
      </c>
      <c r="I1027" t="s">
        <v>4045</v>
      </c>
    </row>
    <row r="1028" spans="1:9" ht="13.5">
      <c r="A1028" s="841">
        <v>368625</v>
      </c>
      <c r="B1028" t="s">
        <v>916</v>
      </c>
      <c r="C1028" t="s">
        <v>39</v>
      </c>
      <c r="D1028" t="s">
        <v>4046</v>
      </c>
      <c r="E1028" t="s">
        <v>4047</v>
      </c>
      <c r="F1028" t="s">
        <v>4048</v>
      </c>
      <c r="I1028" t="s">
        <v>4049</v>
      </c>
    </row>
    <row r="1029" spans="1:9" ht="13.5">
      <c r="A1029" s="841">
        <v>368636</v>
      </c>
      <c r="B1029" t="s">
        <v>916</v>
      </c>
      <c r="C1029" t="s">
        <v>39</v>
      </c>
      <c r="D1029" t="s">
        <v>4050</v>
      </c>
      <c r="E1029" t="s">
        <v>4051</v>
      </c>
      <c r="F1029" t="s">
        <v>4052</v>
      </c>
      <c r="I1029" t="s">
        <v>4053</v>
      </c>
    </row>
    <row r="1030" spans="1:9" ht="13.5">
      <c r="A1030" s="841">
        <v>368647</v>
      </c>
      <c r="B1030" t="s">
        <v>916</v>
      </c>
      <c r="C1030" t="s">
        <v>39</v>
      </c>
      <c r="D1030" t="s">
        <v>4054</v>
      </c>
      <c r="E1030" t="s">
        <v>4055</v>
      </c>
      <c r="F1030" t="s">
        <v>4056</v>
      </c>
      <c r="I1030" t="s">
        <v>4057</v>
      </c>
    </row>
    <row r="1031" spans="1:9" ht="13.5">
      <c r="A1031" s="841">
        <v>368658</v>
      </c>
      <c r="B1031" t="s">
        <v>916</v>
      </c>
      <c r="C1031" t="s">
        <v>39</v>
      </c>
      <c r="D1031" t="s">
        <v>4058</v>
      </c>
      <c r="E1031" t="s">
        <v>4059</v>
      </c>
      <c r="F1031" t="s">
        <v>4060</v>
      </c>
      <c r="I1031" t="s">
        <v>4061</v>
      </c>
    </row>
    <row r="1032" spans="1:9" ht="13.5">
      <c r="A1032" s="841">
        <v>369693</v>
      </c>
      <c r="B1032" t="s">
        <v>981</v>
      </c>
      <c r="C1032" t="s">
        <v>982</v>
      </c>
      <c r="D1032" t="s">
        <v>4062</v>
      </c>
      <c r="E1032" t="s">
        <v>4063</v>
      </c>
      <c r="F1032" t="s">
        <v>4064</v>
      </c>
      <c r="I1032" t="s">
        <v>4065</v>
      </c>
    </row>
    <row r="1033" spans="1:9" ht="13.5">
      <c r="A1033" s="841">
        <v>370448</v>
      </c>
      <c r="B1033" t="s">
        <v>981</v>
      </c>
      <c r="C1033" t="s">
        <v>982</v>
      </c>
      <c r="D1033" t="s">
        <v>4066</v>
      </c>
      <c r="E1033" t="s">
        <v>4067</v>
      </c>
      <c r="F1033" t="s">
        <v>4068</v>
      </c>
      <c r="I1033" t="s">
        <v>4069</v>
      </c>
    </row>
    <row r="1034" spans="1:9" ht="13.5">
      <c r="A1034" s="841">
        <v>371146</v>
      </c>
      <c r="B1034" t="s">
        <v>981</v>
      </c>
      <c r="C1034" t="s">
        <v>982</v>
      </c>
      <c r="D1034" t="s">
        <v>4070</v>
      </c>
      <c r="E1034" t="s">
        <v>4071</v>
      </c>
      <c r="F1034" t="s">
        <v>4072</v>
      </c>
      <c r="I1034" t="s">
        <v>4073</v>
      </c>
    </row>
    <row r="1035" spans="1:9" ht="13.5">
      <c r="A1035" s="841">
        <v>371157</v>
      </c>
      <c r="B1035" t="s">
        <v>981</v>
      </c>
      <c r="C1035" t="s">
        <v>982</v>
      </c>
      <c r="D1035" t="s">
        <v>4074</v>
      </c>
      <c r="E1035" t="s">
        <v>4075</v>
      </c>
      <c r="F1035" t="s">
        <v>4076</v>
      </c>
      <c r="I1035" t="s">
        <v>4077</v>
      </c>
    </row>
    <row r="1036" spans="1:9" ht="13.5">
      <c r="A1036" s="841">
        <v>374756</v>
      </c>
      <c r="B1036" t="s">
        <v>916</v>
      </c>
      <c r="C1036" t="s">
        <v>1500</v>
      </c>
      <c r="D1036" t="s">
        <v>4078</v>
      </c>
      <c r="E1036" t="s">
        <v>4079</v>
      </c>
      <c r="F1036" t="s">
        <v>4080</v>
      </c>
      <c r="I1036" t="s">
        <v>4081</v>
      </c>
    </row>
    <row r="1037" spans="1:9" ht="13.5">
      <c r="A1037" s="841">
        <v>374767</v>
      </c>
      <c r="B1037" t="s">
        <v>916</v>
      </c>
      <c r="C1037" t="s">
        <v>1500</v>
      </c>
      <c r="D1037" t="s">
        <v>4082</v>
      </c>
      <c r="E1037" t="s">
        <v>4083</v>
      </c>
      <c r="F1037" t="s">
        <v>4084</v>
      </c>
      <c r="I1037" t="s">
        <v>4085</v>
      </c>
    </row>
    <row r="1038" spans="1:9" ht="13.5">
      <c r="A1038" s="841">
        <v>375836</v>
      </c>
      <c r="B1038" t="s">
        <v>981</v>
      </c>
      <c r="C1038" t="s">
        <v>982</v>
      </c>
      <c r="D1038" t="s">
        <v>4086</v>
      </c>
      <c r="E1038" t="s">
        <v>4087</v>
      </c>
      <c r="F1038" t="s">
        <v>4088</v>
      </c>
      <c r="I1038" t="s">
        <v>4089</v>
      </c>
    </row>
    <row r="1039" spans="1:9" ht="13.5">
      <c r="A1039" s="841">
        <v>376466</v>
      </c>
      <c r="B1039" t="s">
        <v>981</v>
      </c>
      <c r="C1039" t="s">
        <v>982</v>
      </c>
      <c r="D1039" t="s">
        <v>4090</v>
      </c>
      <c r="E1039" t="s">
        <v>4090</v>
      </c>
      <c r="F1039" t="s">
        <v>4091</v>
      </c>
      <c r="I1039" t="s">
        <v>4092</v>
      </c>
    </row>
    <row r="1040" spans="1:9" ht="13.5">
      <c r="A1040" s="841">
        <v>376477</v>
      </c>
      <c r="B1040" t="s">
        <v>981</v>
      </c>
      <c r="C1040" t="s">
        <v>982</v>
      </c>
      <c r="D1040" t="s">
        <v>4093</v>
      </c>
      <c r="E1040" t="s">
        <v>4094</v>
      </c>
      <c r="F1040" t="s">
        <v>4095</v>
      </c>
      <c r="I1040" t="s">
        <v>4096</v>
      </c>
    </row>
    <row r="1041" spans="1:9" ht="13.5">
      <c r="A1041" s="841">
        <v>376488</v>
      </c>
      <c r="B1041" t="s">
        <v>981</v>
      </c>
      <c r="C1041" t="s">
        <v>982</v>
      </c>
      <c r="D1041" t="s">
        <v>4097</v>
      </c>
      <c r="E1041" t="s">
        <v>4098</v>
      </c>
      <c r="F1041" t="s">
        <v>4099</v>
      </c>
      <c r="I1041" t="s">
        <v>4100</v>
      </c>
    </row>
    <row r="1042" spans="1:9" ht="13.5">
      <c r="A1042" s="841">
        <v>376590</v>
      </c>
      <c r="B1042" t="s">
        <v>44</v>
      </c>
      <c r="C1042" t="s">
        <v>290</v>
      </c>
      <c r="D1042" t="s">
        <v>4101</v>
      </c>
      <c r="E1042" t="s">
        <v>7138</v>
      </c>
      <c r="F1042" t="s">
        <v>4102</v>
      </c>
      <c r="I1042" t="s">
        <v>4103</v>
      </c>
    </row>
    <row r="1043" spans="1:9" ht="13.5">
      <c r="A1043" s="841">
        <v>376747</v>
      </c>
      <c r="B1043" t="s">
        <v>981</v>
      </c>
      <c r="C1043" t="s">
        <v>982</v>
      </c>
      <c r="D1043" t="s">
        <v>4104</v>
      </c>
      <c r="E1043" t="s">
        <v>4105</v>
      </c>
      <c r="F1043" t="s">
        <v>4106</v>
      </c>
      <c r="I1043" t="s">
        <v>4107</v>
      </c>
    </row>
    <row r="1044" spans="1:9" ht="13.5">
      <c r="A1044" s="841">
        <v>376815</v>
      </c>
      <c r="B1044" t="s">
        <v>916</v>
      </c>
      <c r="C1044" t="s">
        <v>1500</v>
      </c>
      <c r="D1044" t="s">
        <v>4108</v>
      </c>
      <c r="E1044" t="s">
        <v>4109</v>
      </c>
      <c r="F1044" t="s">
        <v>4110</v>
      </c>
      <c r="I1044" t="s">
        <v>4111</v>
      </c>
    </row>
    <row r="1045" spans="1:9" ht="13.5">
      <c r="A1045" s="841">
        <v>377186</v>
      </c>
      <c r="B1045" t="s">
        <v>916</v>
      </c>
      <c r="C1045" t="s">
        <v>1500</v>
      </c>
      <c r="D1045" t="s">
        <v>4112</v>
      </c>
      <c r="E1045" t="s">
        <v>4113</v>
      </c>
      <c r="F1045" t="s">
        <v>4114</v>
      </c>
      <c r="I1045" t="s">
        <v>4115</v>
      </c>
    </row>
    <row r="1046" spans="1:9" ht="13.5">
      <c r="A1046" s="841">
        <v>377388</v>
      </c>
      <c r="B1046" t="s">
        <v>2081</v>
      </c>
      <c r="C1046" t="s">
        <v>4024</v>
      </c>
      <c r="D1046" t="s">
        <v>4116</v>
      </c>
      <c r="E1046" t="s">
        <v>4117</v>
      </c>
      <c r="F1046" t="s">
        <v>4118</v>
      </c>
      <c r="I1046" t="s">
        <v>4119</v>
      </c>
    </row>
    <row r="1047" spans="1:9" ht="13.5">
      <c r="A1047" s="841">
        <v>377412</v>
      </c>
      <c r="B1047" t="s">
        <v>44</v>
      </c>
      <c r="C1047" t="s">
        <v>45</v>
      </c>
      <c r="D1047" t="s">
        <v>4120</v>
      </c>
      <c r="E1047" t="s">
        <v>4121</v>
      </c>
      <c r="F1047" t="s">
        <v>4122</v>
      </c>
      <c r="I1047" t="s">
        <v>4123</v>
      </c>
    </row>
    <row r="1048" spans="1:9" ht="13.5">
      <c r="A1048" s="841">
        <v>377636</v>
      </c>
      <c r="B1048" t="s">
        <v>44</v>
      </c>
      <c r="C1048" t="s">
        <v>45</v>
      </c>
      <c r="D1048" t="s">
        <v>4124</v>
      </c>
      <c r="E1048" t="s">
        <v>4124</v>
      </c>
      <c r="F1048" t="s">
        <v>4125</v>
      </c>
      <c r="I1048" t="s">
        <v>4126</v>
      </c>
    </row>
    <row r="1049" spans="1:9" ht="13.5">
      <c r="A1049" s="841">
        <v>377838</v>
      </c>
      <c r="B1049" t="s">
        <v>44</v>
      </c>
      <c r="C1049" t="s">
        <v>45</v>
      </c>
      <c r="D1049" t="s">
        <v>4127</v>
      </c>
      <c r="E1049" t="s">
        <v>4128</v>
      </c>
      <c r="F1049" t="s">
        <v>4129</v>
      </c>
      <c r="I1049" t="s">
        <v>4130</v>
      </c>
    </row>
    <row r="1050" spans="1:9" ht="13.5">
      <c r="A1050" s="841">
        <v>377861</v>
      </c>
      <c r="B1050" t="s">
        <v>44</v>
      </c>
      <c r="C1050" t="s">
        <v>45</v>
      </c>
      <c r="D1050" t="s">
        <v>4131</v>
      </c>
      <c r="E1050" t="s">
        <v>4132</v>
      </c>
      <c r="F1050" t="s">
        <v>4133</v>
      </c>
      <c r="I1050" t="s">
        <v>4134</v>
      </c>
    </row>
    <row r="1051" spans="1:9" ht="13.5">
      <c r="A1051" s="841">
        <v>377872</v>
      </c>
      <c r="B1051" t="s">
        <v>44</v>
      </c>
      <c r="C1051" t="s">
        <v>45</v>
      </c>
      <c r="D1051" t="s">
        <v>4135</v>
      </c>
      <c r="E1051" t="s">
        <v>4136</v>
      </c>
      <c r="F1051" t="s">
        <v>4137</v>
      </c>
      <c r="I1051" t="s">
        <v>4138</v>
      </c>
    </row>
    <row r="1052" spans="1:9" ht="13.5">
      <c r="A1052" s="841">
        <v>379874</v>
      </c>
      <c r="B1052" t="s">
        <v>44</v>
      </c>
      <c r="C1052" t="s">
        <v>45</v>
      </c>
      <c r="D1052" t="s">
        <v>4139</v>
      </c>
      <c r="E1052" t="s">
        <v>4140</v>
      </c>
      <c r="F1052" t="s">
        <v>4141</v>
      </c>
      <c r="I1052" t="s">
        <v>4142</v>
      </c>
    </row>
    <row r="1053" spans="1:9" ht="13.5">
      <c r="A1053" s="841">
        <v>387356</v>
      </c>
      <c r="B1053" t="s">
        <v>981</v>
      </c>
      <c r="C1053" t="s">
        <v>982</v>
      </c>
      <c r="D1053" t="s">
        <v>4143</v>
      </c>
      <c r="E1053" t="s">
        <v>4144</v>
      </c>
      <c r="F1053" t="s">
        <v>4145</v>
      </c>
      <c r="I1053" t="s">
        <v>4146</v>
      </c>
    </row>
    <row r="1054" spans="1:9" ht="13.5">
      <c r="A1054" s="841">
        <v>387389</v>
      </c>
      <c r="B1054" t="s">
        <v>2081</v>
      </c>
      <c r="C1054" t="s">
        <v>2088</v>
      </c>
      <c r="D1054" t="s">
        <v>4147</v>
      </c>
      <c r="E1054" t="s">
        <v>4148</v>
      </c>
      <c r="F1054" t="s">
        <v>4149</v>
      </c>
      <c r="I1054" t="s">
        <v>4150</v>
      </c>
    </row>
    <row r="1055" spans="1:9" ht="13.5">
      <c r="A1055" s="841">
        <v>387828</v>
      </c>
      <c r="B1055" t="s">
        <v>916</v>
      </c>
      <c r="C1055" t="s">
        <v>1500</v>
      </c>
      <c r="D1055" t="s">
        <v>7139</v>
      </c>
      <c r="E1055" t="s">
        <v>7140</v>
      </c>
      <c r="F1055" t="s">
        <v>7141</v>
      </c>
      <c r="I1055" t="s">
        <v>4151</v>
      </c>
    </row>
    <row r="1056" spans="1:9" ht="13.5">
      <c r="A1056" s="841">
        <v>387884</v>
      </c>
      <c r="B1056" t="s">
        <v>916</v>
      </c>
      <c r="C1056" t="s">
        <v>1500</v>
      </c>
      <c r="D1056" t="s">
        <v>4152</v>
      </c>
      <c r="E1056" t="s">
        <v>4153</v>
      </c>
      <c r="F1056" t="s">
        <v>4154</v>
      </c>
      <c r="I1056" t="s">
        <v>4155</v>
      </c>
    </row>
    <row r="1057" spans="1:9" ht="13.5">
      <c r="A1057" s="841">
        <v>387895</v>
      </c>
      <c r="B1057" t="s">
        <v>916</v>
      </c>
      <c r="C1057" t="s">
        <v>1500</v>
      </c>
      <c r="D1057" t="s">
        <v>4156</v>
      </c>
      <c r="E1057" t="s">
        <v>4157</v>
      </c>
      <c r="F1057" t="s">
        <v>4158</v>
      </c>
      <c r="I1057" t="s">
        <v>4159</v>
      </c>
    </row>
    <row r="1058" spans="1:9" ht="13.5">
      <c r="A1058" s="841">
        <v>388043</v>
      </c>
      <c r="B1058" t="s">
        <v>38</v>
      </c>
      <c r="C1058" t="s">
        <v>341</v>
      </c>
      <c r="D1058" t="s">
        <v>4160</v>
      </c>
      <c r="E1058" t="s">
        <v>4161</v>
      </c>
      <c r="F1058" t="s">
        <v>4162</v>
      </c>
      <c r="I1058" t="s">
        <v>4163</v>
      </c>
    </row>
    <row r="1059" spans="1:9" ht="13.5">
      <c r="A1059" s="841">
        <v>388054</v>
      </c>
      <c r="B1059" t="s">
        <v>981</v>
      </c>
      <c r="C1059" t="s">
        <v>982</v>
      </c>
      <c r="D1059" t="s">
        <v>4164</v>
      </c>
      <c r="E1059" t="s">
        <v>4165</v>
      </c>
      <c r="F1059" t="s">
        <v>4166</v>
      </c>
      <c r="I1059" t="s">
        <v>4167</v>
      </c>
    </row>
    <row r="1060" spans="1:9" ht="13.5">
      <c r="A1060" s="841">
        <v>389763</v>
      </c>
      <c r="B1060" t="s">
        <v>38</v>
      </c>
      <c r="C1060" t="s">
        <v>341</v>
      </c>
      <c r="D1060" t="s">
        <v>4168</v>
      </c>
      <c r="E1060" t="s">
        <v>4169</v>
      </c>
      <c r="F1060" t="s">
        <v>4170</v>
      </c>
      <c r="I1060" t="s">
        <v>4171</v>
      </c>
    </row>
    <row r="1061" spans="1:9" ht="13.5">
      <c r="A1061" s="841">
        <v>389864</v>
      </c>
      <c r="B1061" t="s">
        <v>916</v>
      </c>
      <c r="C1061" t="s">
        <v>1500</v>
      </c>
      <c r="D1061" t="s">
        <v>4172</v>
      </c>
      <c r="E1061" t="s">
        <v>4173</v>
      </c>
      <c r="F1061" t="s">
        <v>4174</v>
      </c>
      <c r="I1061" t="s">
        <v>4175</v>
      </c>
    </row>
    <row r="1062" spans="1:9" ht="13.5">
      <c r="A1062" s="841">
        <v>390002</v>
      </c>
      <c r="B1062" t="s">
        <v>916</v>
      </c>
      <c r="C1062" t="s">
        <v>39</v>
      </c>
      <c r="D1062" t="s">
        <v>4176</v>
      </c>
      <c r="E1062" t="s">
        <v>4177</v>
      </c>
      <c r="F1062" t="s">
        <v>4178</v>
      </c>
      <c r="I1062" t="s">
        <v>4179</v>
      </c>
    </row>
    <row r="1063" spans="1:9" ht="13.5">
      <c r="A1063" s="841">
        <v>390697</v>
      </c>
      <c r="B1063" t="s">
        <v>981</v>
      </c>
      <c r="C1063" t="s">
        <v>982</v>
      </c>
      <c r="D1063" t="s">
        <v>4180</v>
      </c>
      <c r="E1063" t="s">
        <v>4180</v>
      </c>
      <c r="F1063" t="s">
        <v>4181</v>
      </c>
      <c r="I1063" t="s">
        <v>4182</v>
      </c>
    </row>
    <row r="1064" spans="1:9" ht="13.5">
      <c r="A1064" s="841">
        <v>392745</v>
      </c>
      <c r="B1064" t="s">
        <v>44</v>
      </c>
      <c r="C1064" t="s">
        <v>45</v>
      </c>
      <c r="D1064" t="s">
        <v>4183</v>
      </c>
      <c r="E1064" t="s">
        <v>4184</v>
      </c>
      <c r="F1064" t="s">
        <v>4185</v>
      </c>
      <c r="I1064" t="s">
        <v>4186</v>
      </c>
    </row>
    <row r="1065" spans="1:9" ht="13.5">
      <c r="A1065" s="841">
        <v>392756</v>
      </c>
      <c r="B1065" t="s">
        <v>44</v>
      </c>
      <c r="C1065" t="s">
        <v>45</v>
      </c>
      <c r="D1065" t="s">
        <v>4187</v>
      </c>
      <c r="E1065" t="s">
        <v>4188</v>
      </c>
      <c r="F1065" t="s">
        <v>4189</v>
      </c>
      <c r="I1065" t="s">
        <v>4190</v>
      </c>
    </row>
    <row r="1066" spans="1:9" ht="13.5">
      <c r="A1066" s="841">
        <v>392767</v>
      </c>
      <c r="B1066" t="s">
        <v>44</v>
      </c>
      <c r="C1066" t="s">
        <v>45</v>
      </c>
      <c r="D1066" t="s">
        <v>4191</v>
      </c>
      <c r="E1066" t="s">
        <v>4192</v>
      </c>
      <c r="F1066" t="s">
        <v>4193</v>
      </c>
      <c r="I1066" t="s">
        <v>4194</v>
      </c>
    </row>
    <row r="1067" spans="1:9" ht="13.5">
      <c r="A1067" s="841">
        <v>392891</v>
      </c>
      <c r="B1067" t="s">
        <v>44</v>
      </c>
      <c r="C1067" t="s">
        <v>45</v>
      </c>
      <c r="D1067" t="s">
        <v>4195</v>
      </c>
      <c r="E1067" t="s">
        <v>4196</v>
      </c>
      <c r="F1067">
        <v>392891</v>
      </c>
      <c r="I1067" t="s">
        <v>4197</v>
      </c>
    </row>
    <row r="1068" spans="1:9" ht="13.5">
      <c r="A1068" s="841">
        <v>394118</v>
      </c>
      <c r="B1068" t="s">
        <v>44</v>
      </c>
      <c r="C1068" t="s">
        <v>45</v>
      </c>
      <c r="D1068" t="s">
        <v>4198</v>
      </c>
      <c r="E1068" t="s">
        <v>4199</v>
      </c>
      <c r="F1068" t="s">
        <v>4200</v>
      </c>
      <c r="I1068" t="s">
        <v>4201</v>
      </c>
    </row>
    <row r="1069" spans="1:9" ht="13.5">
      <c r="A1069" s="841">
        <v>394286</v>
      </c>
      <c r="B1069" t="s">
        <v>44</v>
      </c>
      <c r="C1069" t="s">
        <v>45</v>
      </c>
      <c r="D1069" t="s">
        <v>4202</v>
      </c>
      <c r="E1069" t="s">
        <v>4203</v>
      </c>
      <c r="F1069" t="s">
        <v>4204</v>
      </c>
      <c r="I1069" t="s">
        <v>4205</v>
      </c>
    </row>
    <row r="1070" spans="1:9" ht="13.5">
      <c r="A1070" s="841">
        <v>394310</v>
      </c>
      <c r="B1070" t="s">
        <v>44</v>
      </c>
      <c r="C1070" t="s">
        <v>45</v>
      </c>
      <c r="D1070" t="s">
        <v>4206</v>
      </c>
      <c r="E1070" t="s">
        <v>4206</v>
      </c>
      <c r="F1070" t="s">
        <v>4207</v>
      </c>
      <c r="I1070" t="s">
        <v>4208</v>
      </c>
    </row>
    <row r="1071" spans="1:9" ht="13.5">
      <c r="A1071" s="841">
        <v>395861</v>
      </c>
      <c r="B1071" t="s">
        <v>981</v>
      </c>
      <c r="C1071" t="s">
        <v>982</v>
      </c>
      <c r="D1071" t="s">
        <v>4209</v>
      </c>
      <c r="E1071" t="s">
        <v>4210</v>
      </c>
      <c r="F1071" t="s">
        <v>4211</v>
      </c>
      <c r="I1071" t="s">
        <v>4212</v>
      </c>
    </row>
    <row r="1072" spans="1:9" ht="13.5">
      <c r="A1072" s="841">
        <v>395995</v>
      </c>
      <c r="B1072" t="s">
        <v>981</v>
      </c>
      <c r="C1072" t="s">
        <v>982</v>
      </c>
      <c r="D1072" t="s">
        <v>4213</v>
      </c>
      <c r="E1072" t="s">
        <v>4214</v>
      </c>
      <c r="F1072" t="s">
        <v>4215</v>
      </c>
      <c r="I1072" t="s">
        <v>4216</v>
      </c>
    </row>
    <row r="1073" spans="1:9" ht="13.5">
      <c r="A1073" s="841">
        <v>396615</v>
      </c>
      <c r="B1073" t="s">
        <v>981</v>
      </c>
      <c r="C1073" t="s">
        <v>982</v>
      </c>
      <c r="D1073" t="s">
        <v>4217</v>
      </c>
      <c r="E1073" t="s">
        <v>4218</v>
      </c>
      <c r="F1073" t="s">
        <v>4219</v>
      </c>
      <c r="I1073" t="s">
        <v>4220</v>
      </c>
    </row>
    <row r="1074" spans="1:9" ht="13.5">
      <c r="A1074" s="841">
        <v>396749</v>
      </c>
      <c r="B1074" t="s">
        <v>981</v>
      </c>
      <c r="C1074" t="s">
        <v>982</v>
      </c>
      <c r="D1074" t="s">
        <v>4221</v>
      </c>
      <c r="E1074" t="s">
        <v>4222</v>
      </c>
      <c r="F1074" t="s">
        <v>4223</v>
      </c>
      <c r="I1074" t="s">
        <v>4224</v>
      </c>
    </row>
    <row r="1075" spans="1:9" ht="13.5">
      <c r="A1075" s="841">
        <v>399876</v>
      </c>
      <c r="B1075" t="s">
        <v>4225</v>
      </c>
      <c r="C1075" t="s">
        <v>982</v>
      </c>
      <c r="D1075" t="s">
        <v>4226</v>
      </c>
      <c r="E1075" t="s">
        <v>4227</v>
      </c>
      <c r="F1075" t="s">
        <v>4228</v>
      </c>
      <c r="I1075" t="s">
        <v>4229</v>
      </c>
    </row>
    <row r="1076" spans="1:9" ht="13.5">
      <c r="A1076" s="841">
        <v>401757</v>
      </c>
      <c r="B1076" t="s">
        <v>44</v>
      </c>
      <c r="C1076" t="s">
        <v>45</v>
      </c>
      <c r="D1076" t="s">
        <v>4230</v>
      </c>
      <c r="E1076" t="s">
        <v>4231</v>
      </c>
      <c r="F1076" t="s">
        <v>4232</v>
      </c>
      <c r="I1076" t="s">
        <v>4233</v>
      </c>
    </row>
    <row r="1077" spans="1:9" ht="13.5">
      <c r="A1077" s="841">
        <v>401803</v>
      </c>
      <c r="B1077" t="s">
        <v>44</v>
      </c>
      <c r="C1077" t="s">
        <v>45</v>
      </c>
      <c r="D1077" t="s">
        <v>4234</v>
      </c>
      <c r="E1077" t="s">
        <v>4235</v>
      </c>
      <c r="F1077" t="s">
        <v>4236</v>
      </c>
      <c r="I1077" t="s">
        <v>4237</v>
      </c>
    </row>
    <row r="1078" spans="1:9" ht="13.5">
      <c r="A1078" s="841">
        <v>401870</v>
      </c>
      <c r="B1078" t="s">
        <v>916</v>
      </c>
      <c r="C1078" t="s">
        <v>1500</v>
      </c>
      <c r="D1078" t="s">
        <v>4238</v>
      </c>
      <c r="E1078" t="s">
        <v>4239</v>
      </c>
      <c r="F1078" t="s">
        <v>4240</v>
      </c>
      <c r="I1078" t="s">
        <v>4241</v>
      </c>
    </row>
    <row r="1079" spans="1:9" ht="13.5">
      <c r="A1079" s="841">
        <v>401881</v>
      </c>
      <c r="B1079" t="s">
        <v>916</v>
      </c>
      <c r="C1079" t="s">
        <v>1500</v>
      </c>
      <c r="D1079" t="s">
        <v>4242</v>
      </c>
      <c r="E1079" t="s">
        <v>4243</v>
      </c>
      <c r="F1079" t="s">
        <v>4244</v>
      </c>
      <c r="I1079" t="s">
        <v>4245</v>
      </c>
    </row>
    <row r="1080" spans="1:9" ht="13.5">
      <c r="A1080" s="841">
        <v>401926</v>
      </c>
      <c r="B1080" t="s">
        <v>916</v>
      </c>
      <c r="C1080" t="s">
        <v>1500</v>
      </c>
      <c r="D1080" t="s">
        <v>4246</v>
      </c>
      <c r="E1080" t="s">
        <v>4247</v>
      </c>
      <c r="F1080" t="s">
        <v>4248</v>
      </c>
      <c r="I1080" t="s">
        <v>4249</v>
      </c>
    </row>
    <row r="1081" spans="1:9" ht="13.5">
      <c r="A1081" s="841">
        <v>401948</v>
      </c>
      <c r="B1081" t="s">
        <v>916</v>
      </c>
      <c r="C1081" t="s">
        <v>1500</v>
      </c>
      <c r="D1081" t="s">
        <v>4250</v>
      </c>
      <c r="E1081" t="s">
        <v>4251</v>
      </c>
      <c r="F1081" t="s">
        <v>4252</v>
      </c>
      <c r="I1081" t="s">
        <v>4253</v>
      </c>
    </row>
    <row r="1082" spans="1:9" ht="13.5">
      <c r="A1082" s="841">
        <v>401959</v>
      </c>
      <c r="B1082" t="s">
        <v>916</v>
      </c>
      <c r="C1082" t="s">
        <v>1500</v>
      </c>
      <c r="D1082" t="s">
        <v>4254</v>
      </c>
      <c r="E1082" t="s">
        <v>4255</v>
      </c>
      <c r="F1082" t="s">
        <v>4256</v>
      </c>
      <c r="I1082" t="s">
        <v>4257</v>
      </c>
    </row>
    <row r="1083" spans="1:9" ht="13.5">
      <c r="A1083" s="841">
        <v>401971</v>
      </c>
      <c r="B1083" t="s">
        <v>916</v>
      </c>
      <c r="C1083" t="s">
        <v>1500</v>
      </c>
      <c r="D1083" t="s">
        <v>4258</v>
      </c>
      <c r="E1083" t="s">
        <v>4259</v>
      </c>
      <c r="F1083" t="s">
        <v>4260</v>
      </c>
      <c r="I1083" t="s">
        <v>4261</v>
      </c>
    </row>
    <row r="1084" spans="1:9" ht="13.5">
      <c r="A1084" s="841">
        <v>401982</v>
      </c>
      <c r="B1084" t="s">
        <v>916</v>
      </c>
      <c r="C1084" t="s">
        <v>1500</v>
      </c>
      <c r="D1084" t="s">
        <v>4262</v>
      </c>
      <c r="E1084" t="s">
        <v>4263</v>
      </c>
      <c r="F1084" t="s">
        <v>4264</v>
      </c>
      <c r="I1084" t="s">
        <v>4265</v>
      </c>
    </row>
    <row r="1085" spans="1:9" ht="13.5">
      <c r="A1085" s="841">
        <v>401993</v>
      </c>
      <c r="B1085" t="s">
        <v>916</v>
      </c>
      <c r="C1085" t="s">
        <v>1500</v>
      </c>
      <c r="D1085" t="s">
        <v>4266</v>
      </c>
      <c r="E1085" t="s">
        <v>4267</v>
      </c>
      <c r="F1085" t="s">
        <v>4268</v>
      </c>
      <c r="I1085" t="s">
        <v>4269</v>
      </c>
    </row>
    <row r="1086" spans="1:9" ht="13.5">
      <c r="A1086" s="841">
        <v>402006</v>
      </c>
      <c r="B1086" t="s">
        <v>916</v>
      </c>
      <c r="C1086" t="s">
        <v>1500</v>
      </c>
      <c r="D1086" t="s">
        <v>4270</v>
      </c>
      <c r="E1086" t="s">
        <v>4271</v>
      </c>
      <c r="F1086" t="s">
        <v>4272</v>
      </c>
      <c r="I1086" t="s">
        <v>4273</v>
      </c>
    </row>
    <row r="1087" spans="1:9" ht="13.5">
      <c r="A1087" s="841">
        <v>402736</v>
      </c>
      <c r="B1087" t="s">
        <v>44</v>
      </c>
      <c r="C1087" t="s">
        <v>45</v>
      </c>
      <c r="D1087" t="s">
        <v>4274</v>
      </c>
      <c r="E1087" t="s">
        <v>4275</v>
      </c>
      <c r="F1087" t="s">
        <v>4276</v>
      </c>
      <c r="I1087" t="s">
        <v>4277</v>
      </c>
    </row>
    <row r="1088" spans="1:9" ht="13.5">
      <c r="A1088" s="841">
        <v>403546</v>
      </c>
      <c r="B1088" t="s">
        <v>981</v>
      </c>
      <c r="C1088" t="s">
        <v>982</v>
      </c>
      <c r="D1088" t="s">
        <v>4278</v>
      </c>
      <c r="E1088" t="s">
        <v>4279</v>
      </c>
      <c r="F1088" t="s">
        <v>4280</v>
      </c>
      <c r="I1088" t="s">
        <v>4281</v>
      </c>
    </row>
    <row r="1089" spans="1:9" ht="13.5">
      <c r="A1089" s="841">
        <v>403568</v>
      </c>
      <c r="B1089" t="s">
        <v>981</v>
      </c>
      <c r="C1089" t="s">
        <v>982</v>
      </c>
      <c r="D1089" t="s">
        <v>4282</v>
      </c>
      <c r="E1089" t="s">
        <v>4283</v>
      </c>
      <c r="F1089" t="s">
        <v>4284</v>
      </c>
      <c r="I1089" t="s">
        <v>4285</v>
      </c>
    </row>
    <row r="1090" spans="1:9" ht="13.5">
      <c r="A1090" s="841">
        <v>404132</v>
      </c>
      <c r="B1090" t="s">
        <v>44</v>
      </c>
      <c r="C1090" t="s">
        <v>45</v>
      </c>
      <c r="D1090" t="s">
        <v>4286</v>
      </c>
      <c r="E1090" t="s">
        <v>4287</v>
      </c>
      <c r="F1090" t="s">
        <v>4288</v>
      </c>
      <c r="I1090" t="s">
        <v>4289</v>
      </c>
    </row>
    <row r="1091" spans="1:9" ht="13.5">
      <c r="A1091" s="841">
        <v>404637</v>
      </c>
      <c r="B1091" t="s">
        <v>916</v>
      </c>
      <c r="C1091" t="s">
        <v>1500</v>
      </c>
      <c r="D1091" t="s">
        <v>4290</v>
      </c>
      <c r="E1091" t="s">
        <v>4291</v>
      </c>
      <c r="F1091" t="s">
        <v>4292</v>
      </c>
      <c r="I1091" t="s">
        <v>4293</v>
      </c>
    </row>
    <row r="1092" spans="1:9" ht="13.5">
      <c r="A1092" s="841">
        <v>405391</v>
      </c>
      <c r="B1092" t="s">
        <v>916</v>
      </c>
      <c r="C1092" t="s">
        <v>1500</v>
      </c>
      <c r="D1092" t="s">
        <v>4294</v>
      </c>
      <c r="E1092" t="s">
        <v>4295</v>
      </c>
      <c r="F1092" t="s">
        <v>4296</v>
      </c>
      <c r="I1092" t="s">
        <v>4297</v>
      </c>
    </row>
    <row r="1093" spans="1:9" ht="13.5">
      <c r="A1093" s="841">
        <v>405414</v>
      </c>
      <c r="B1093" t="s">
        <v>916</v>
      </c>
      <c r="C1093" t="s">
        <v>1500</v>
      </c>
      <c r="D1093" t="s">
        <v>4298</v>
      </c>
      <c r="E1093" t="s">
        <v>4299</v>
      </c>
      <c r="F1093" t="s">
        <v>4300</v>
      </c>
      <c r="I1093" t="s">
        <v>4301</v>
      </c>
    </row>
    <row r="1094" spans="1:9" ht="13.5">
      <c r="A1094" s="841">
        <v>405548</v>
      </c>
      <c r="B1094" t="s">
        <v>916</v>
      </c>
      <c r="C1094" t="s">
        <v>39</v>
      </c>
      <c r="D1094" t="s">
        <v>4302</v>
      </c>
      <c r="E1094" t="s">
        <v>4303</v>
      </c>
      <c r="F1094" t="s">
        <v>4304</v>
      </c>
      <c r="I1094" t="s">
        <v>4305</v>
      </c>
    </row>
    <row r="1095" spans="1:9" ht="13.5">
      <c r="A1095" s="841">
        <v>405582</v>
      </c>
      <c r="B1095" t="s">
        <v>916</v>
      </c>
      <c r="C1095" t="s">
        <v>39</v>
      </c>
      <c r="D1095" t="s">
        <v>4306</v>
      </c>
      <c r="E1095" t="s">
        <v>4307</v>
      </c>
      <c r="F1095" t="s">
        <v>4308</v>
      </c>
      <c r="I1095" t="s">
        <v>4309</v>
      </c>
    </row>
    <row r="1096" spans="1:9" ht="13.5">
      <c r="A1096" s="841">
        <v>405661</v>
      </c>
      <c r="B1096" t="s">
        <v>2081</v>
      </c>
      <c r="C1096" t="s">
        <v>2088</v>
      </c>
      <c r="D1096" t="s">
        <v>4310</v>
      </c>
      <c r="E1096" t="s">
        <v>4311</v>
      </c>
      <c r="F1096" t="s">
        <v>4312</v>
      </c>
      <c r="I1096" t="s">
        <v>4313</v>
      </c>
    </row>
    <row r="1097" spans="1:9" ht="13.5">
      <c r="A1097" s="841">
        <v>405773</v>
      </c>
      <c r="B1097" t="s">
        <v>916</v>
      </c>
      <c r="C1097" t="s">
        <v>1500</v>
      </c>
      <c r="D1097" t="s">
        <v>4314</v>
      </c>
      <c r="E1097" t="s">
        <v>4315</v>
      </c>
      <c r="F1097" t="s">
        <v>4316</v>
      </c>
      <c r="I1097" t="s">
        <v>4317</v>
      </c>
    </row>
    <row r="1098" spans="1:9" ht="13.5">
      <c r="A1098" s="841">
        <v>405841</v>
      </c>
      <c r="B1098" t="s">
        <v>916</v>
      </c>
      <c r="C1098" t="s">
        <v>1500</v>
      </c>
      <c r="D1098" t="s">
        <v>4318</v>
      </c>
      <c r="E1098" t="s">
        <v>4319</v>
      </c>
      <c r="F1098" t="s">
        <v>4320</v>
      </c>
      <c r="I1098" t="s">
        <v>4321</v>
      </c>
    </row>
    <row r="1099" spans="1:9" ht="13.5">
      <c r="A1099" s="841">
        <v>406279</v>
      </c>
      <c r="B1099" t="s">
        <v>981</v>
      </c>
      <c r="C1099" t="s">
        <v>982</v>
      </c>
      <c r="D1099" t="s">
        <v>4322</v>
      </c>
      <c r="E1099" t="s">
        <v>4323</v>
      </c>
      <c r="F1099" t="s">
        <v>4324</v>
      </c>
      <c r="I1099" t="s">
        <v>4325</v>
      </c>
    </row>
    <row r="1100" spans="1:9" ht="13.5">
      <c r="A1100" s="841">
        <v>407663</v>
      </c>
      <c r="B1100" t="s">
        <v>4225</v>
      </c>
      <c r="C1100" t="s">
        <v>982</v>
      </c>
      <c r="D1100" t="s">
        <v>4326</v>
      </c>
      <c r="E1100" t="s">
        <v>4327</v>
      </c>
      <c r="F1100" t="s">
        <v>4328</v>
      </c>
      <c r="I1100" t="s">
        <v>4329</v>
      </c>
    </row>
    <row r="1101" spans="1:9" ht="13.5">
      <c r="A1101" s="841">
        <v>408765</v>
      </c>
      <c r="B1101" t="s">
        <v>981</v>
      </c>
      <c r="C1101" t="s">
        <v>982</v>
      </c>
      <c r="D1101" t="s">
        <v>4330</v>
      </c>
      <c r="E1101" t="s">
        <v>4331</v>
      </c>
      <c r="F1101" t="s">
        <v>4332</v>
      </c>
      <c r="I1101" t="s">
        <v>4333</v>
      </c>
    </row>
    <row r="1102" spans="1:9" ht="13.5">
      <c r="A1102" s="841">
        <v>408844</v>
      </c>
      <c r="B1102" t="s">
        <v>981</v>
      </c>
      <c r="C1102" t="s">
        <v>982</v>
      </c>
      <c r="D1102" t="s">
        <v>4334</v>
      </c>
      <c r="E1102" t="s">
        <v>4335</v>
      </c>
      <c r="F1102" t="s">
        <v>4336</v>
      </c>
      <c r="I1102" t="s">
        <v>4337</v>
      </c>
    </row>
    <row r="1103" spans="1:9" ht="13.5">
      <c r="A1103" s="841">
        <v>408934</v>
      </c>
      <c r="B1103" t="s">
        <v>981</v>
      </c>
      <c r="C1103" t="s">
        <v>982</v>
      </c>
      <c r="D1103" t="s">
        <v>4338</v>
      </c>
      <c r="E1103" t="s">
        <v>4339</v>
      </c>
      <c r="F1103" t="s">
        <v>4340</v>
      </c>
      <c r="I1103" t="s">
        <v>4341</v>
      </c>
    </row>
    <row r="1104" spans="1:9" ht="13.5">
      <c r="A1104" s="841">
        <v>408945</v>
      </c>
      <c r="B1104" t="s">
        <v>981</v>
      </c>
      <c r="C1104" t="s">
        <v>982</v>
      </c>
      <c r="D1104" t="s">
        <v>4342</v>
      </c>
      <c r="E1104" t="s">
        <v>4343</v>
      </c>
      <c r="F1104" t="s">
        <v>4344</v>
      </c>
      <c r="I1104" t="s">
        <v>4345</v>
      </c>
    </row>
    <row r="1105" spans="1:9" ht="13.5">
      <c r="A1105" s="841">
        <v>409014</v>
      </c>
      <c r="B1105" t="s">
        <v>981</v>
      </c>
      <c r="C1105" t="s">
        <v>982</v>
      </c>
      <c r="D1105" t="s">
        <v>4346</v>
      </c>
      <c r="E1105" t="s">
        <v>4347</v>
      </c>
      <c r="F1105" t="s">
        <v>4348</v>
      </c>
      <c r="I1105" t="s">
        <v>4349</v>
      </c>
    </row>
    <row r="1106" spans="1:9" ht="13.5">
      <c r="A1106" s="841">
        <v>409430</v>
      </c>
      <c r="B1106" t="s">
        <v>44</v>
      </c>
      <c r="C1106" t="s">
        <v>45</v>
      </c>
      <c r="D1106" t="s">
        <v>4350</v>
      </c>
      <c r="E1106" t="s">
        <v>4351</v>
      </c>
      <c r="F1106" t="s">
        <v>4352</v>
      </c>
      <c r="I1106" t="s">
        <v>4353</v>
      </c>
    </row>
    <row r="1107" spans="1:9" ht="13.5">
      <c r="A1107" s="841">
        <v>409474</v>
      </c>
      <c r="B1107" t="s">
        <v>44</v>
      </c>
      <c r="C1107" t="s">
        <v>45</v>
      </c>
      <c r="D1107" t="s">
        <v>4354</v>
      </c>
      <c r="E1107" t="s">
        <v>4355</v>
      </c>
      <c r="F1107" t="s">
        <v>4356</v>
      </c>
      <c r="I1107" t="s">
        <v>4357</v>
      </c>
    </row>
    <row r="1108" spans="1:9" ht="13.5">
      <c r="A1108" s="841">
        <v>409823</v>
      </c>
      <c r="B1108" t="s">
        <v>916</v>
      </c>
      <c r="C1108" t="s">
        <v>39</v>
      </c>
      <c r="D1108" t="s">
        <v>4358</v>
      </c>
      <c r="E1108" t="s">
        <v>4359</v>
      </c>
      <c r="F1108" t="s">
        <v>4360</v>
      </c>
      <c r="I1108" t="s">
        <v>4361</v>
      </c>
    </row>
    <row r="1109" spans="1:9" ht="13.5">
      <c r="A1109" s="841">
        <v>409834</v>
      </c>
      <c r="B1109" t="s">
        <v>916</v>
      </c>
      <c r="C1109" t="s">
        <v>39</v>
      </c>
      <c r="D1109" t="s">
        <v>4362</v>
      </c>
      <c r="E1109" t="s">
        <v>4363</v>
      </c>
      <c r="F1109" t="s">
        <v>4364</v>
      </c>
      <c r="I1109" t="s">
        <v>4365</v>
      </c>
    </row>
    <row r="1110" spans="1:9" ht="13.5">
      <c r="A1110" s="841">
        <v>409856</v>
      </c>
      <c r="B1110" t="s">
        <v>916</v>
      </c>
      <c r="C1110" t="s">
        <v>39</v>
      </c>
      <c r="D1110" t="s">
        <v>4366</v>
      </c>
      <c r="E1110" t="s">
        <v>4367</v>
      </c>
      <c r="F1110" t="s">
        <v>4368</v>
      </c>
      <c r="I1110" t="s">
        <v>4369</v>
      </c>
    </row>
    <row r="1111" spans="1:9" ht="13.5">
      <c r="A1111" s="841">
        <v>409867</v>
      </c>
      <c r="B1111" t="s">
        <v>916</v>
      </c>
      <c r="C1111" t="s">
        <v>39</v>
      </c>
      <c r="D1111" t="s">
        <v>4370</v>
      </c>
      <c r="E1111" t="s">
        <v>4371</v>
      </c>
      <c r="F1111" t="s">
        <v>4372</v>
      </c>
      <c r="I1111" t="s">
        <v>4373</v>
      </c>
    </row>
    <row r="1112" spans="1:9" ht="13.5">
      <c r="A1112" s="841">
        <v>409889</v>
      </c>
      <c r="B1112" t="s">
        <v>916</v>
      </c>
      <c r="C1112" t="s">
        <v>39</v>
      </c>
      <c r="D1112" t="s">
        <v>4374</v>
      </c>
      <c r="E1112" t="s">
        <v>4375</v>
      </c>
      <c r="F1112" t="s">
        <v>4376</v>
      </c>
      <c r="I1112" t="s">
        <v>4377</v>
      </c>
    </row>
    <row r="1113" spans="1:9" ht="13.5">
      <c r="A1113" s="841">
        <v>411433</v>
      </c>
      <c r="B1113" t="s">
        <v>44</v>
      </c>
      <c r="C1113" t="s">
        <v>45</v>
      </c>
      <c r="D1113" t="s">
        <v>4378</v>
      </c>
      <c r="E1113" t="s">
        <v>4379</v>
      </c>
      <c r="F1113" t="s">
        <v>4380</v>
      </c>
      <c r="I1113" t="s">
        <v>4381</v>
      </c>
    </row>
    <row r="1114" spans="1:9" ht="13.5">
      <c r="A1114" s="841">
        <v>411455</v>
      </c>
      <c r="B1114" t="s">
        <v>44</v>
      </c>
      <c r="C1114" t="s">
        <v>45</v>
      </c>
      <c r="D1114" t="s">
        <v>4382</v>
      </c>
      <c r="E1114" t="s">
        <v>4383</v>
      </c>
      <c r="F1114" t="s">
        <v>4384</v>
      </c>
      <c r="I1114" t="s">
        <v>4385</v>
      </c>
    </row>
    <row r="1115" spans="1:9" ht="13.5">
      <c r="A1115" s="841">
        <v>411590</v>
      </c>
      <c r="B1115" t="s">
        <v>44</v>
      </c>
      <c r="C1115" t="s">
        <v>45</v>
      </c>
      <c r="D1115" t="s">
        <v>4386</v>
      </c>
      <c r="E1115" t="s">
        <v>4387</v>
      </c>
      <c r="F1115" t="s">
        <v>4388</v>
      </c>
      <c r="I1115" t="s">
        <v>4389</v>
      </c>
    </row>
    <row r="1116" spans="1:9" ht="13.5">
      <c r="A1116" s="841">
        <v>414852</v>
      </c>
      <c r="B1116" t="s">
        <v>981</v>
      </c>
      <c r="C1116" t="s">
        <v>982</v>
      </c>
      <c r="D1116" t="s">
        <v>4390</v>
      </c>
      <c r="E1116" t="s">
        <v>4391</v>
      </c>
      <c r="F1116" t="s">
        <v>4392</v>
      </c>
      <c r="I1116" t="s">
        <v>4393</v>
      </c>
    </row>
    <row r="1117" spans="1:9" ht="13.5">
      <c r="A1117" s="841">
        <v>415729</v>
      </c>
      <c r="B1117" t="s">
        <v>44</v>
      </c>
      <c r="C1117" t="s">
        <v>45</v>
      </c>
      <c r="D1117" t="s">
        <v>4394</v>
      </c>
      <c r="E1117" t="s">
        <v>4395</v>
      </c>
      <c r="F1117" t="s">
        <v>4396</v>
      </c>
      <c r="I1117" t="s">
        <v>4397</v>
      </c>
    </row>
    <row r="1118" spans="1:9" ht="13.5">
      <c r="A1118" s="841">
        <v>415774</v>
      </c>
      <c r="B1118" t="s">
        <v>44</v>
      </c>
      <c r="C1118" t="s">
        <v>45</v>
      </c>
      <c r="D1118" t="s">
        <v>7142</v>
      </c>
      <c r="E1118" t="s">
        <v>7143</v>
      </c>
      <c r="F1118" t="s">
        <v>7144</v>
      </c>
      <c r="I1118" t="s">
        <v>4398</v>
      </c>
    </row>
    <row r="1119" spans="1:9" ht="13.5">
      <c r="A1119" s="841">
        <v>415864</v>
      </c>
      <c r="B1119" t="s">
        <v>44</v>
      </c>
      <c r="C1119" t="s">
        <v>45</v>
      </c>
      <c r="D1119" t="s">
        <v>4399</v>
      </c>
      <c r="E1119" t="s">
        <v>4400</v>
      </c>
      <c r="F1119" t="s">
        <v>4401</v>
      </c>
      <c r="I1119" t="s">
        <v>4402</v>
      </c>
    </row>
    <row r="1120" spans="1:9" ht="13.5">
      <c r="A1120" s="841">
        <v>415943</v>
      </c>
      <c r="B1120" t="s">
        <v>44</v>
      </c>
      <c r="C1120" t="s">
        <v>45</v>
      </c>
      <c r="D1120" t="s">
        <v>4403</v>
      </c>
      <c r="E1120" t="s">
        <v>4403</v>
      </c>
      <c r="F1120" t="s">
        <v>4404</v>
      </c>
      <c r="I1120" t="s">
        <v>4405</v>
      </c>
    </row>
    <row r="1121" spans="1:9" ht="13.5">
      <c r="A1121" s="841">
        <v>416034</v>
      </c>
      <c r="B1121" t="s">
        <v>44</v>
      </c>
      <c r="C1121" t="s">
        <v>45</v>
      </c>
      <c r="D1121" t="s">
        <v>4406</v>
      </c>
      <c r="E1121" t="s">
        <v>4407</v>
      </c>
      <c r="F1121" t="s">
        <v>4408</v>
      </c>
      <c r="I1121" t="s">
        <v>4409</v>
      </c>
    </row>
    <row r="1122" spans="1:9" ht="13.5">
      <c r="A1122" s="841">
        <v>417046</v>
      </c>
      <c r="B1122" t="s">
        <v>2081</v>
      </c>
      <c r="C1122" t="s">
        <v>2088</v>
      </c>
      <c r="D1122" t="s">
        <v>4410</v>
      </c>
      <c r="E1122" t="s">
        <v>4411</v>
      </c>
      <c r="F1122" t="s">
        <v>4412</v>
      </c>
      <c r="I1122" t="s">
        <v>4413</v>
      </c>
    </row>
    <row r="1123" spans="1:9" ht="13.5">
      <c r="A1123" s="841">
        <v>417068</v>
      </c>
      <c r="B1123" t="s">
        <v>2081</v>
      </c>
      <c r="C1123" t="s">
        <v>2088</v>
      </c>
      <c r="D1123" t="s">
        <v>4414</v>
      </c>
      <c r="E1123" t="s">
        <v>4415</v>
      </c>
      <c r="F1123" t="s">
        <v>4416</v>
      </c>
      <c r="I1123" t="s">
        <v>4417</v>
      </c>
    </row>
    <row r="1124" spans="1:9" ht="13.5">
      <c r="A1124" s="841">
        <v>417169</v>
      </c>
      <c r="B1124" t="s">
        <v>44</v>
      </c>
      <c r="C1124" t="s">
        <v>45</v>
      </c>
      <c r="D1124" t="s">
        <v>7145</v>
      </c>
      <c r="E1124" t="s">
        <v>7146</v>
      </c>
      <c r="F1124" t="s">
        <v>7147</v>
      </c>
      <c r="I1124" t="s">
        <v>4418</v>
      </c>
    </row>
    <row r="1125" spans="1:9" ht="13.5">
      <c r="A1125" s="841">
        <v>417259</v>
      </c>
      <c r="B1125" t="s">
        <v>981</v>
      </c>
      <c r="C1125" t="s">
        <v>982</v>
      </c>
      <c r="D1125" t="s">
        <v>4419</v>
      </c>
      <c r="E1125" t="s">
        <v>4420</v>
      </c>
      <c r="F1125" t="s">
        <v>4421</v>
      </c>
      <c r="I1125" t="s">
        <v>4422</v>
      </c>
    </row>
    <row r="1126" spans="1:9" ht="13.5">
      <c r="A1126" s="841">
        <v>417260</v>
      </c>
      <c r="B1126" t="s">
        <v>44</v>
      </c>
      <c r="C1126" t="s">
        <v>45</v>
      </c>
      <c r="D1126" t="s">
        <v>4423</v>
      </c>
      <c r="E1126" t="s">
        <v>4424</v>
      </c>
      <c r="F1126" t="s">
        <v>4425</v>
      </c>
      <c r="I1126" t="s">
        <v>4426</v>
      </c>
    </row>
    <row r="1127" spans="1:9" ht="13.5">
      <c r="A1127" s="841">
        <v>417282</v>
      </c>
      <c r="B1127" t="s">
        <v>981</v>
      </c>
      <c r="C1127" t="s">
        <v>982</v>
      </c>
      <c r="D1127" t="s">
        <v>4427</v>
      </c>
      <c r="E1127" t="s">
        <v>4428</v>
      </c>
      <c r="F1127" t="s">
        <v>4429</v>
      </c>
      <c r="I1127" t="s">
        <v>4430</v>
      </c>
    </row>
    <row r="1128" spans="1:9" ht="13.5">
      <c r="A1128" s="841">
        <v>417855</v>
      </c>
      <c r="B1128" t="s">
        <v>916</v>
      </c>
      <c r="C1128" t="s">
        <v>1500</v>
      </c>
      <c r="D1128" t="s">
        <v>4431</v>
      </c>
      <c r="E1128" t="s">
        <v>4432</v>
      </c>
      <c r="F1128" t="s">
        <v>4433</v>
      </c>
      <c r="I1128" t="s">
        <v>4434</v>
      </c>
    </row>
    <row r="1129" spans="1:9" ht="13.5">
      <c r="A1129" s="841">
        <v>417877</v>
      </c>
      <c r="B1129" t="s">
        <v>916</v>
      </c>
      <c r="C1129" t="s">
        <v>1500</v>
      </c>
      <c r="D1129" t="s">
        <v>4435</v>
      </c>
      <c r="E1129" t="s">
        <v>4436</v>
      </c>
      <c r="F1129" t="s">
        <v>4437</v>
      </c>
      <c r="I1129" t="s">
        <v>4438</v>
      </c>
    </row>
    <row r="1130" spans="1:9" ht="13.5">
      <c r="A1130" s="841">
        <v>417888</v>
      </c>
      <c r="B1130" t="s">
        <v>916</v>
      </c>
      <c r="C1130" t="s">
        <v>1500</v>
      </c>
      <c r="D1130" t="s">
        <v>4439</v>
      </c>
      <c r="E1130" t="s">
        <v>4440</v>
      </c>
      <c r="F1130" t="s">
        <v>4441</v>
      </c>
      <c r="I1130" t="s">
        <v>4442</v>
      </c>
    </row>
    <row r="1131" spans="1:9" ht="13.5">
      <c r="A1131" s="841">
        <v>417912</v>
      </c>
      <c r="B1131" t="s">
        <v>916</v>
      </c>
      <c r="C1131" t="s">
        <v>1500</v>
      </c>
      <c r="D1131" t="s">
        <v>4443</v>
      </c>
      <c r="E1131" t="s">
        <v>4444</v>
      </c>
      <c r="F1131" t="s">
        <v>4445</v>
      </c>
      <c r="I1131" t="s">
        <v>4446</v>
      </c>
    </row>
    <row r="1132" spans="1:9" ht="13.5">
      <c r="A1132" s="841">
        <v>417934</v>
      </c>
      <c r="B1132" t="s">
        <v>916</v>
      </c>
      <c r="C1132" t="s">
        <v>1500</v>
      </c>
      <c r="D1132" t="s">
        <v>4447</v>
      </c>
      <c r="E1132" t="s">
        <v>4448</v>
      </c>
      <c r="F1132" t="s">
        <v>4449</v>
      </c>
      <c r="I1132" t="s">
        <v>4450</v>
      </c>
    </row>
    <row r="1133" spans="1:9" ht="13.5">
      <c r="A1133" s="841">
        <v>417945</v>
      </c>
      <c r="B1133" t="s">
        <v>916</v>
      </c>
      <c r="C1133" t="s">
        <v>1500</v>
      </c>
      <c r="D1133" t="s">
        <v>4451</v>
      </c>
      <c r="E1133" t="s">
        <v>4452</v>
      </c>
      <c r="F1133" t="s">
        <v>4453</v>
      </c>
      <c r="I1133" t="s">
        <v>4454</v>
      </c>
    </row>
    <row r="1134" spans="1:9" ht="13.5">
      <c r="A1134" s="841">
        <v>417967</v>
      </c>
      <c r="B1134" t="s">
        <v>916</v>
      </c>
      <c r="C1134" t="s">
        <v>1500</v>
      </c>
      <c r="D1134" t="s">
        <v>4455</v>
      </c>
      <c r="E1134" t="s">
        <v>4456</v>
      </c>
      <c r="F1134" t="s">
        <v>4457</v>
      </c>
      <c r="I1134" t="s">
        <v>4458</v>
      </c>
    </row>
    <row r="1135" spans="1:9" ht="13.5">
      <c r="A1135" s="841">
        <v>418722</v>
      </c>
      <c r="B1135" t="s">
        <v>981</v>
      </c>
      <c r="C1135" t="s">
        <v>982</v>
      </c>
      <c r="D1135" t="s">
        <v>4459</v>
      </c>
      <c r="E1135" t="s">
        <v>4460</v>
      </c>
      <c r="F1135" t="s">
        <v>4461</v>
      </c>
      <c r="I1135" t="s">
        <v>4462</v>
      </c>
    </row>
    <row r="1136" spans="1:9" ht="13.5">
      <c r="A1136" s="841">
        <v>419060</v>
      </c>
      <c r="B1136" t="s">
        <v>4225</v>
      </c>
      <c r="C1136" t="s">
        <v>982</v>
      </c>
      <c r="D1136" t="s">
        <v>4463</v>
      </c>
      <c r="E1136" t="s">
        <v>4464</v>
      </c>
      <c r="F1136" t="s">
        <v>4465</v>
      </c>
      <c r="I1136" t="s">
        <v>4466</v>
      </c>
    </row>
    <row r="1137" spans="1:9" ht="13.5">
      <c r="A1137" s="841">
        <v>419071</v>
      </c>
      <c r="B1137" t="s">
        <v>4225</v>
      </c>
      <c r="C1137" t="s">
        <v>982</v>
      </c>
      <c r="D1137" t="s">
        <v>4467</v>
      </c>
      <c r="E1137" t="s">
        <v>4468</v>
      </c>
      <c r="F1137" t="s">
        <v>4469</v>
      </c>
      <c r="I1137" t="s">
        <v>4470</v>
      </c>
    </row>
    <row r="1138" spans="1:9" ht="13.5">
      <c r="A1138" s="841">
        <v>419082</v>
      </c>
      <c r="B1138" t="s">
        <v>4225</v>
      </c>
      <c r="C1138" t="s">
        <v>982</v>
      </c>
      <c r="D1138" t="s">
        <v>4471</v>
      </c>
      <c r="E1138" t="s">
        <v>4472</v>
      </c>
      <c r="F1138" t="s">
        <v>4473</v>
      </c>
      <c r="I1138" t="s">
        <v>4474</v>
      </c>
    </row>
    <row r="1139" spans="1:9" ht="13.5">
      <c r="A1139" s="841">
        <v>419093</v>
      </c>
      <c r="B1139" t="s">
        <v>4225</v>
      </c>
      <c r="C1139" t="s">
        <v>982</v>
      </c>
      <c r="D1139" t="s">
        <v>4475</v>
      </c>
      <c r="E1139" t="s">
        <v>4476</v>
      </c>
      <c r="F1139" t="s">
        <v>4477</v>
      </c>
      <c r="I1139" t="s">
        <v>4478</v>
      </c>
    </row>
    <row r="1140" spans="1:9" ht="13.5">
      <c r="A1140" s="841">
        <v>419116</v>
      </c>
      <c r="B1140" t="s">
        <v>4225</v>
      </c>
      <c r="C1140" t="s">
        <v>982</v>
      </c>
      <c r="D1140" t="s">
        <v>4479</v>
      </c>
      <c r="E1140" t="s">
        <v>4480</v>
      </c>
      <c r="F1140" t="s">
        <v>4481</v>
      </c>
      <c r="I1140" t="s">
        <v>4482</v>
      </c>
    </row>
    <row r="1141" spans="1:9" ht="13.5">
      <c r="A1141" s="841">
        <v>419127</v>
      </c>
      <c r="B1141" t="s">
        <v>4225</v>
      </c>
      <c r="C1141" t="s">
        <v>982</v>
      </c>
      <c r="D1141" t="s">
        <v>4483</v>
      </c>
      <c r="E1141" t="s">
        <v>4484</v>
      </c>
      <c r="F1141" t="s">
        <v>4485</v>
      </c>
      <c r="I1141" t="s">
        <v>4486</v>
      </c>
    </row>
    <row r="1142" spans="1:9" ht="13.5">
      <c r="A1142" s="841">
        <v>419138</v>
      </c>
      <c r="B1142" t="s">
        <v>4225</v>
      </c>
      <c r="C1142" t="s">
        <v>982</v>
      </c>
      <c r="D1142" t="s">
        <v>4487</v>
      </c>
      <c r="E1142" t="s">
        <v>4488</v>
      </c>
      <c r="F1142" t="s">
        <v>4489</v>
      </c>
      <c r="I1142" t="s">
        <v>4490</v>
      </c>
    </row>
    <row r="1143" spans="1:9" ht="13.5">
      <c r="A1143" s="841">
        <v>419149</v>
      </c>
      <c r="B1143" t="s">
        <v>4225</v>
      </c>
      <c r="C1143" t="s">
        <v>982</v>
      </c>
      <c r="D1143" t="s">
        <v>4491</v>
      </c>
      <c r="E1143" t="s">
        <v>4492</v>
      </c>
      <c r="F1143" t="s">
        <v>4493</v>
      </c>
      <c r="I1143" t="s">
        <v>4494</v>
      </c>
    </row>
    <row r="1144" spans="1:9" ht="13.5">
      <c r="A1144" s="841">
        <v>419150</v>
      </c>
      <c r="B1144" t="s">
        <v>4225</v>
      </c>
      <c r="C1144" t="s">
        <v>982</v>
      </c>
      <c r="D1144" t="s">
        <v>4495</v>
      </c>
      <c r="E1144" t="s">
        <v>4496</v>
      </c>
      <c r="F1144" t="s">
        <v>4497</v>
      </c>
      <c r="I1144" t="s">
        <v>4498</v>
      </c>
    </row>
    <row r="1145" spans="1:9" ht="13.5">
      <c r="A1145" s="841">
        <v>419161</v>
      </c>
      <c r="B1145" t="s">
        <v>4225</v>
      </c>
      <c r="C1145" t="s">
        <v>982</v>
      </c>
      <c r="D1145" t="s">
        <v>4499</v>
      </c>
      <c r="E1145" t="s">
        <v>4500</v>
      </c>
      <c r="F1145" t="s">
        <v>4501</v>
      </c>
      <c r="I1145" t="s">
        <v>4502</v>
      </c>
    </row>
    <row r="1146" spans="1:9" ht="13.5">
      <c r="A1146" s="841">
        <v>419183</v>
      </c>
      <c r="B1146" t="s">
        <v>4225</v>
      </c>
      <c r="C1146" t="s">
        <v>982</v>
      </c>
      <c r="D1146" t="s">
        <v>4503</v>
      </c>
      <c r="E1146" t="s">
        <v>4504</v>
      </c>
      <c r="F1146" t="s">
        <v>4505</v>
      </c>
      <c r="I1146" t="s">
        <v>4506</v>
      </c>
    </row>
    <row r="1147" spans="1:9" ht="13.5">
      <c r="A1147" s="841">
        <v>419194</v>
      </c>
      <c r="B1147" t="s">
        <v>4225</v>
      </c>
      <c r="C1147" t="s">
        <v>982</v>
      </c>
      <c r="D1147" t="s">
        <v>4507</v>
      </c>
      <c r="E1147" t="s">
        <v>4508</v>
      </c>
      <c r="F1147" t="s">
        <v>4509</v>
      </c>
      <c r="I1147" t="s">
        <v>4510</v>
      </c>
    </row>
    <row r="1148" spans="1:9" ht="13.5">
      <c r="A1148" s="841">
        <v>419206</v>
      </c>
      <c r="B1148" t="s">
        <v>4225</v>
      </c>
      <c r="C1148" t="s">
        <v>982</v>
      </c>
      <c r="D1148" t="s">
        <v>4511</v>
      </c>
      <c r="E1148" t="s">
        <v>4512</v>
      </c>
      <c r="F1148" t="s">
        <v>4513</v>
      </c>
      <c r="I1148" t="s">
        <v>4514</v>
      </c>
    </row>
    <row r="1149" spans="1:9" ht="13.5">
      <c r="A1149" s="841">
        <v>419217</v>
      </c>
      <c r="B1149" t="s">
        <v>4225</v>
      </c>
      <c r="C1149" t="s">
        <v>982</v>
      </c>
      <c r="D1149" t="s">
        <v>4515</v>
      </c>
      <c r="E1149" t="s">
        <v>4516</v>
      </c>
      <c r="F1149" t="s">
        <v>4517</v>
      </c>
      <c r="I1149" t="s">
        <v>4518</v>
      </c>
    </row>
    <row r="1150" spans="1:9" ht="13.5">
      <c r="A1150" s="841">
        <v>419228</v>
      </c>
      <c r="B1150" t="s">
        <v>4225</v>
      </c>
      <c r="C1150" t="s">
        <v>982</v>
      </c>
      <c r="D1150" t="s">
        <v>4519</v>
      </c>
      <c r="E1150" t="s">
        <v>4520</v>
      </c>
      <c r="F1150" t="s">
        <v>4521</v>
      </c>
      <c r="I1150" t="s">
        <v>4522</v>
      </c>
    </row>
    <row r="1151" spans="1:9" ht="13.5">
      <c r="A1151" s="841">
        <v>419239</v>
      </c>
      <c r="B1151" t="s">
        <v>4225</v>
      </c>
      <c r="C1151" t="s">
        <v>982</v>
      </c>
      <c r="D1151" t="s">
        <v>4523</v>
      </c>
      <c r="E1151" t="s">
        <v>4524</v>
      </c>
      <c r="F1151" t="s">
        <v>4525</v>
      </c>
      <c r="I1151" t="s">
        <v>4526</v>
      </c>
    </row>
    <row r="1152" spans="1:9" ht="13.5">
      <c r="A1152" s="841">
        <v>419240</v>
      </c>
      <c r="B1152" t="s">
        <v>4225</v>
      </c>
      <c r="C1152" t="s">
        <v>982</v>
      </c>
      <c r="D1152" t="s">
        <v>4527</v>
      </c>
      <c r="E1152" t="s">
        <v>4528</v>
      </c>
      <c r="F1152" t="s">
        <v>4529</v>
      </c>
      <c r="I1152" t="s">
        <v>4530</v>
      </c>
    </row>
    <row r="1153" spans="1:9" ht="13.5">
      <c r="A1153" s="841">
        <v>419251</v>
      </c>
      <c r="B1153" t="s">
        <v>4225</v>
      </c>
      <c r="C1153" t="s">
        <v>982</v>
      </c>
      <c r="D1153" t="s">
        <v>4531</v>
      </c>
      <c r="E1153" t="s">
        <v>4532</v>
      </c>
      <c r="F1153" t="s">
        <v>4533</v>
      </c>
      <c r="I1153" t="s">
        <v>4534</v>
      </c>
    </row>
    <row r="1154" spans="1:9" ht="13.5">
      <c r="A1154" s="841">
        <v>419262</v>
      </c>
      <c r="B1154" t="s">
        <v>4225</v>
      </c>
      <c r="C1154" t="s">
        <v>982</v>
      </c>
      <c r="D1154" t="s">
        <v>4535</v>
      </c>
      <c r="E1154" t="s">
        <v>4536</v>
      </c>
      <c r="F1154" t="s">
        <v>4537</v>
      </c>
      <c r="I1154" t="s">
        <v>4538</v>
      </c>
    </row>
    <row r="1155" spans="1:9" ht="13.5">
      <c r="A1155" s="841">
        <v>419318</v>
      </c>
      <c r="B1155" t="s">
        <v>4225</v>
      </c>
      <c r="C1155" t="s">
        <v>982</v>
      </c>
      <c r="D1155" t="s">
        <v>4539</v>
      </c>
      <c r="E1155" t="s">
        <v>4540</v>
      </c>
      <c r="F1155" t="s">
        <v>4541</v>
      </c>
      <c r="I1155" t="s">
        <v>4542</v>
      </c>
    </row>
    <row r="1156" spans="1:9" ht="13.5">
      <c r="A1156" s="841">
        <v>419329</v>
      </c>
      <c r="B1156" t="s">
        <v>981</v>
      </c>
      <c r="C1156" t="s">
        <v>982</v>
      </c>
      <c r="D1156" t="s">
        <v>4543</v>
      </c>
      <c r="E1156" t="s">
        <v>4544</v>
      </c>
      <c r="F1156" t="s">
        <v>4545</v>
      </c>
      <c r="I1156" t="s">
        <v>4546</v>
      </c>
    </row>
    <row r="1157" spans="1:9" ht="13.5">
      <c r="A1157" s="841">
        <v>419330</v>
      </c>
      <c r="B1157" t="s">
        <v>4225</v>
      </c>
      <c r="C1157" t="s">
        <v>982</v>
      </c>
      <c r="D1157" t="s">
        <v>4547</v>
      </c>
      <c r="E1157" t="s">
        <v>4548</v>
      </c>
      <c r="F1157" t="s">
        <v>4549</v>
      </c>
      <c r="I1157" t="s">
        <v>4550</v>
      </c>
    </row>
    <row r="1158" spans="1:9" ht="13.5">
      <c r="A1158" s="841">
        <v>419587</v>
      </c>
      <c r="B1158" t="s">
        <v>4225</v>
      </c>
      <c r="C1158" t="s">
        <v>982</v>
      </c>
      <c r="D1158" t="s">
        <v>4551</v>
      </c>
      <c r="E1158" t="s">
        <v>4552</v>
      </c>
      <c r="F1158" t="s">
        <v>4553</v>
      </c>
      <c r="I1158" t="s">
        <v>4554</v>
      </c>
    </row>
    <row r="1159" spans="1:9" ht="13.5">
      <c r="A1159" s="841">
        <v>419688</v>
      </c>
      <c r="B1159" t="s">
        <v>981</v>
      </c>
      <c r="C1159" t="s">
        <v>982</v>
      </c>
      <c r="D1159" t="s">
        <v>4555</v>
      </c>
      <c r="E1159" t="s">
        <v>4556</v>
      </c>
      <c r="F1159" t="s">
        <v>4557</v>
      </c>
      <c r="I1159" t="s">
        <v>4558</v>
      </c>
    </row>
    <row r="1160" spans="1:9" ht="13.5">
      <c r="A1160" s="841">
        <v>419723</v>
      </c>
      <c r="B1160" t="s">
        <v>4225</v>
      </c>
      <c r="C1160" t="s">
        <v>982</v>
      </c>
      <c r="D1160" t="s">
        <v>4559</v>
      </c>
      <c r="E1160" t="s">
        <v>4560</v>
      </c>
      <c r="F1160" t="s">
        <v>4561</v>
      </c>
      <c r="I1160" t="s">
        <v>4562</v>
      </c>
    </row>
    <row r="1161" spans="1:9" ht="13.5">
      <c r="A1161" s="841">
        <v>420039</v>
      </c>
      <c r="B1161" t="s">
        <v>38</v>
      </c>
      <c r="C1161" t="s">
        <v>341</v>
      </c>
      <c r="D1161" t="s">
        <v>4563</v>
      </c>
      <c r="E1161" t="s">
        <v>4564</v>
      </c>
      <c r="F1161" t="s">
        <v>4565</v>
      </c>
      <c r="I1161" t="s">
        <v>4566</v>
      </c>
    </row>
    <row r="1162" spans="1:9" ht="13.5">
      <c r="A1162" s="841">
        <v>420769</v>
      </c>
      <c r="B1162" t="s">
        <v>916</v>
      </c>
      <c r="C1162" t="s">
        <v>1500</v>
      </c>
      <c r="D1162" t="s">
        <v>4567</v>
      </c>
      <c r="E1162" t="s">
        <v>4568</v>
      </c>
      <c r="F1162" t="s">
        <v>4569</v>
      </c>
      <c r="I1162" t="s">
        <v>4570</v>
      </c>
    </row>
    <row r="1163" spans="1:9" ht="13.5">
      <c r="A1163" s="841">
        <v>421782</v>
      </c>
      <c r="B1163" t="s">
        <v>916</v>
      </c>
      <c r="C1163" t="s">
        <v>1500</v>
      </c>
      <c r="D1163" t="s">
        <v>4571</v>
      </c>
      <c r="E1163" t="s">
        <v>4572</v>
      </c>
      <c r="F1163" t="s">
        <v>4573</v>
      </c>
      <c r="I1163" t="s">
        <v>4574</v>
      </c>
    </row>
    <row r="1164" spans="1:9" ht="13.5">
      <c r="A1164" s="841">
        <v>422053</v>
      </c>
      <c r="B1164" t="s">
        <v>916</v>
      </c>
      <c r="C1164" t="s">
        <v>1500</v>
      </c>
      <c r="D1164" t="s">
        <v>4575</v>
      </c>
      <c r="E1164" t="s">
        <v>4576</v>
      </c>
      <c r="F1164" t="s">
        <v>4577</v>
      </c>
      <c r="I1164" t="s">
        <v>4578</v>
      </c>
    </row>
    <row r="1165" spans="1:9" ht="13.5">
      <c r="A1165" s="841">
        <v>422895</v>
      </c>
      <c r="B1165" t="s">
        <v>44</v>
      </c>
      <c r="C1165" t="s">
        <v>290</v>
      </c>
      <c r="D1165" t="s">
        <v>4579</v>
      </c>
      <c r="E1165" t="s">
        <v>4580</v>
      </c>
      <c r="F1165" t="s">
        <v>4581</v>
      </c>
      <c r="I1165" t="s">
        <v>4582</v>
      </c>
    </row>
    <row r="1166" spans="1:9" ht="13.5">
      <c r="A1166" s="841">
        <v>424493</v>
      </c>
      <c r="B1166" t="s">
        <v>44</v>
      </c>
      <c r="C1166" t="s">
        <v>45</v>
      </c>
      <c r="D1166" t="s">
        <v>4583</v>
      </c>
      <c r="E1166" t="s">
        <v>4584</v>
      </c>
      <c r="F1166" t="s">
        <v>4585</v>
      </c>
      <c r="I1166" t="s">
        <v>4586</v>
      </c>
    </row>
    <row r="1167" spans="1:9" ht="13.5">
      <c r="A1167" s="841">
        <v>424729</v>
      </c>
      <c r="B1167" t="s">
        <v>44</v>
      </c>
      <c r="C1167" t="s">
        <v>45</v>
      </c>
      <c r="D1167" t="s">
        <v>7148</v>
      </c>
      <c r="E1167" t="s">
        <v>7149</v>
      </c>
      <c r="F1167" t="s">
        <v>7150</v>
      </c>
      <c r="I1167" t="s">
        <v>7308</v>
      </c>
    </row>
    <row r="1168" spans="1:9" ht="13.5">
      <c r="A1168" s="841">
        <v>424853</v>
      </c>
      <c r="B1168" t="s">
        <v>44</v>
      </c>
      <c r="C1168" t="s">
        <v>45</v>
      </c>
      <c r="D1168" t="s">
        <v>4587</v>
      </c>
      <c r="E1168" t="s">
        <v>4588</v>
      </c>
      <c r="F1168" t="s">
        <v>4589</v>
      </c>
      <c r="I1168" t="s">
        <v>4590</v>
      </c>
    </row>
    <row r="1169" spans="1:9" ht="13.5">
      <c r="A1169" s="841">
        <v>424965</v>
      </c>
      <c r="B1169" t="s">
        <v>981</v>
      </c>
      <c r="C1169" t="s">
        <v>982</v>
      </c>
      <c r="D1169" t="s">
        <v>4591</v>
      </c>
      <c r="E1169" t="s">
        <v>4591</v>
      </c>
      <c r="F1169" t="s">
        <v>4592</v>
      </c>
      <c r="I1169" t="s">
        <v>4593</v>
      </c>
    </row>
    <row r="1170" spans="1:9" ht="13.5">
      <c r="A1170" s="841">
        <v>425090</v>
      </c>
      <c r="B1170" t="s">
        <v>44</v>
      </c>
      <c r="C1170" t="s">
        <v>45</v>
      </c>
      <c r="D1170" t="s">
        <v>4594</v>
      </c>
      <c r="E1170" t="s">
        <v>4595</v>
      </c>
      <c r="F1170" t="s">
        <v>4596</v>
      </c>
      <c r="I1170" t="s">
        <v>4597</v>
      </c>
    </row>
    <row r="1171" spans="1:9" ht="13.5">
      <c r="A1171" s="841">
        <v>425528</v>
      </c>
      <c r="B1171" t="s">
        <v>981</v>
      </c>
      <c r="C1171" t="s">
        <v>982</v>
      </c>
      <c r="D1171" t="s">
        <v>958</v>
      </c>
      <c r="E1171" t="s">
        <v>959</v>
      </c>
      <c r="F1171" t="s">
        <v>960</v>
      </c>
      <c r="I1171" t="s">
        <v>4598</v>
      </c>
    </row>
    <row r="1172" spans="1:9" ht="13.5">
      <c r="A1172" s="841">
        <v>425832</v>
      </c>
      <c r="B1172" t="s">
        <v>916</v>
      </c>
      <c r="C1172" t="s">
        <v>39</v>
      </c>
      <c r="D1172" t="s">
        <v>4599</v>
      </c>
      <c r="E1172" t="s">
        <v>4600</v>
      </c>
      <c r="F1172" t="s">
        <v>4601</v>
      </c>
      <c r="I1172" t="s">
        <v>4602</v>
      </c>
    </row>
    <row r="1173" spans="1:9" ht="13.5">
      <c r="A1173" s="841">
        <v>425887</v>
      </c>
      <c r="B1173" t="s">
        <v>916</v>
      </c>
      <c r="C1173" t="s">
        <v>39</v>
      </c>
      <c r="D1173" t="s">
        <v>4603</v>
      </c>
      <c r="E1173" t="s">
        <v>4604</v>
      </c>
      <c r="F1173" t="s">
        <v>4605</v>
      </c>
      <c r="I1173" t="s">
        <v>4606</v>
      </c>
    </row>
    <row r="1174" spans="1:9" ht="13.5">
      <c r="A1174" s="841">
        <v>425898</v>
      </c>
      <c r="B1174" t="s">
        <v>916</v>
      </c>
      <c r="C1174" t="s">
        <v>39</v>
      </c>
      <c r="D1174" t="s">
        <v>4322</v>
      </c>
      <c r="E1174" t="s">
        <v>4323</v>
      </c>
      <c r="F1174" t="s">
        <v>4324</v>
      </c>
      <c r="I1174" t="s">
        <v>4607</v>
      </c>
    </row>
    <row r="1175" spans="1:9" ht="13.5">
      <c r="A1175" s="841">
        <v>425900</v>
      </c>
      <c r="B1175" t="s">
        <v>916</v>
      </c>
      <c r="C1175" t="s">
        <v>39</v>
      </c>
      <c r="D1175" t="s">
        <v>4608</v>
      </c>
      <c r="E1175" t="s">
        <v>4609</v>
      </c>
      <c r="F1175" t="s">
        <v>4610</v>
      </c>
      <c r="I1175" t="s">
        <v>4611</v>
      </c>
    </row>
    <row r="1176" spans="1:9" ht="13.5">
      <c r="A1176" s="841">
        <v>425911</v>
      </c>
      <c r="B1176" t="s">
        <v>916</v>
      </c>
      <c r="C1176" t="s">
        <v>39</v>
      </c>
      <c r="D1176" t="s">
        <v>4612</v>
      </c>
      <c r="E1176" t="s">
        <v>4613</v>
      </c>
      <c r="F1176" t="s">
        <v>4614</v>
      </c>
      <c r="I1176" t="s">
        <v>4615</v>
      </c>
    </row>
    <row r="1177" spans="1:9" ht="13.5">
      <c r="A1177" s="841">
        <v>425922</v>
      </c>
      <c r="B1177" t="s">
        <v>916</v>
      </c>
      <c r="C1177" t="s">
        <v>39</v>
      </c>
      <c r="D1177" t="s">
        <v>4616</v>
      </c>
      <c r="E1177" t="s">
        <v>4617</v>
      </c>
      <c r="F1177" t="s">
        <v>4618</v>
      </c>
      <c r="I1177" t="s">
        <v>4619</v>
      </c>
    </row>
    <row r="1178" spans="1:9" ht="13.5">
      <c r="A1178" s="841">
        <v>426181</v>
      </c>
      <c r="B1178" t="s">
        <v>44</v>
      </c>
      <c r="C1178" t="s">
        <v>45</v>
      </c>
      <c r="D1178" t="s">
        <v>4620</v>
      </c>
      <c r="E1178" t="s">
        <v>4621</v>
      </c>
      <c r="F1178" t="s">
        <v>4622</v>
      </c>
      <c r="I1178" t="s">
        <v>4623</v>
      </c>
    </row>
    <row r="1179" spans="1:9" ht="13.5">
      <c r="A1179" s="841">
        <v>427115</v>
      </c>
      <c r="B1179" t="s">
        <v>916</v>
      </c>
      <c r="C1179" t="s">
        <v>4624</v>
      </c>
      <c r="D1179" t="s">
        <v>4625</v>
      </c>
      <c r="E1179" t="s">
        <v>4626</v>
      </c>
      <c r="F1179" t="s">
        <v>4627</v>
      </c>
      <c r="I1179" t="s">
        <v>4628</v>
      </c>
    </row>
    <row r="1180" spans="1:9" ht="13.5">
      <c r="A1180" s="841">
        <v>427159</v>
      </c>
      <c r="B1180" t="s">
        <v>44</v>
      </c>
      <c r="C1180" t="s">
        <v>45</v>
      </c>
      <c r="D1180" t="s">
        <v>4629</v>
      </c>
      <c r="E1180" t="s">
        <v>4630</v>
      </c>
      <c r="F1180" t="s">
        <v>4631</v>
      </c>
      <c r="I1180" t="s">
        <v>4632</v>
      </c>
    </row>
    <row r="1181" spans="1:9" ht="13.5">
      <c r="A1181" s="841">
        <v>427272</v>
      </c>
      <c r="B1181" t="s">
        <v>44</v>
      </c>
      <c r="C1181" t="s">
        <v>45</v>
      </c>
      <c r="D1181" t="s">
        <v>4633</v>
      </c>
      <c r="E1181" t="s">
        <v>4634</v>
      </c>
      <c r="F1181" t="s">
        <v>4635</v>
      </c>
      <c r="I1181" t="s">
        <v>4636</v>
      </c>
    </row>
    <row r="1182" spans="1:9" ht="13.5">
      <c r="A1182" s="841">
        <v>428712</v>
      </c>
      <c r="B1182" t="s">
        <v>981</v>
      </c>
      <c r="C1182" t="s">
        <v>982</v>
      </c>
      <c r="D1182" t="s">
        <v>4612</v>
      </c>
      <c r="E1182" t="s">
        <v>4613</v>
      </c>
      <c r="F1182" t="s">
        <v>4614</v>
      </c>
      <c r="I1182" t="s">
        <v>4637</v>
      </c>
    </row>
    <row r="1183" spans="1:9" ht="13.5">
      <c r="A1183" s="841">
        <v>431570</v>
      </c>
      <c r="B1183" t="s">
        <v>2081</v>
      </c>
      <c r="C1183" t="s">
        <v>2083</v>
      </c>
      <c r="D1183" t="s">
        <v>7151</v>
      </c>
      <c r="E1183" t="s">
        <v>7152</v>
      </c>
      <c r="F1183" t="s">
        <v>4638</v>
      </c>
      <c r="I1183" t="s">
        <v>4639</v>
      </c>
    </row>
    <row r="1184" spans="1:9" ht="13.5">
      <c r="A1184" s="841">
        <v>432021</v>
      </c>
      <c r="B1184" t="s">
        <v>44</v>
      </c>
      <c r="C1184" t="s">
        <v>45</v>
      </c>
      <c r="D1184" t="s">
        <v>4640</v>
      </c>
      <c r="E1184" t="s">
        <v>4641</v>
      </c>
      <c r="F1184" t="s">
        <v>4642</v>
      </c>
      <c r="I1184" t="s">
        <v>4643</v>
      </c>
    </row>
    <row r="1185" spans="1:9" ht="13.5">
      <c r="A1185" s="841">
        <v>432032</v>
      </c>
      <c r="B1185" t="s">
        <v>44</v>
      </c>
      <c r="C1185" t="s">
        <v>45</v>
      </c>
      <c r="D1185" t="s">
        <v>4644</v>
      </c>
      <c r="E1185" t="s">
        <v>4645</v>
      </c>
      <c r="F1185" t="s">
        <v>4646</v>
      </c>
      <c r="I1185" t="s">
        <v>4647</v>
      </c>
    </row>
    <row r="1186" spans="1:9" ht="13.5">
      <c r="A1186" s="841">
        <v>432054</v>
      </c>
      <c r="B1186" t="s">
        <v>44</v>
      </c>
      <c r="C1186" t="s">
        <v>45</v>
      </c>
      <c r="D1186" t="s">
        <v>4648</v>
      </c>
      <c r="E1186" t="s">
        <v>4649</v>
      </c>
      <c r="F1186" t="s">
        <v>4650</v>
      </c>
      <c r="I1186" t="s">
        <v>4651</v>
      </c>
    </row>
    <row r="1187" spans="1:9" ht="13.5">
      <c r="A1187" s="841">
        <v>432087</v>
      </c>
      <c r="B1187" t="s">
        <v>44</v>
      </c>
      <c r="C1187" t="s">
        <v>45</v>
      </c>
      <c r="D1187" t="s">
        <v>4652</v>
      </c>
      <c r="E1187" t="s">
        <v>4653</v>
      </c>
      <c r="F1187" t="s">
        <v>4654</v>
      </c>
      <c r="I1187" t="s">
        <v>4655</v>
      </c>
    </row>
    <row r="1188" spans="1:9" ht="13.5">
      <c r="A1188" s="841">
        <v>432100</v>
      </c>
      <c r="B1188" t="s">
        <v>44</v>
      </c>
      <c r="C1188" t="s">
        <v>45</v>
      </c>
      <c r="D1188" t="s">
        <v>4656</v>
      </c>
      <c r="E1188" t="s">
        <v>4657</v>
      </c>
      <c r="F1188" t="s">
        <v>4658</v>
      </c>
      <c r="I1188" t="s">
        <v>4659</v>
      </c>
    </row>
    <row r="1189" spans="1:9" ht="13.5">
      <c r="A1189" s="841">
        <v>432111</v>
      </c>
      <c r="B1189" t="s">
        <v>44</v>
      </c>
      <c r="C1189" t="s">
        <v>45</v>
      </c>
      <c r="D1189" t="s">
        <v>4660</v>
      </c>
      <c r="E1189" t="s">
        <v>4661</v>
      </c>
      <c r="F1189" t="s">
        <v>4662</v>
      </c>
      <c r="I1189" t="s">
        <v>4663</v>
      </c>
    </row>
    <row r="1190" spans="1:9" ht="13.5">
      <c r="A1190" s="841">
        <v>432122</v>
      </c>
      <c r="B1190" t="s">
        <v>44</v>
      </c>
      <c r="C1190" t="s">
        <v>45</v>
      </c>
      <c r="D1190" t="s">
        <v>4664</v>
      </c>
      <c r="E1190" t="s">
        <v>4665</v>
      </c>
      <c r="F1190" t="s">
        <v>4666</v>
      </c>
      <c r="I1190" t="s">
        <v>4667</v>
      </c>
    </row>
    <row r="1191" spans="1:9" ht="13.5">
      <c r="A1191" s="841">
        <v>433189</v>
      </c>
      <c r="B1191" t="s">
        <v>38</v>
      </c>
      <c r="C1191" t="s">
        <v>341</v>
      </c>
      <c r="D1191" t="s">
        <v>4668</v>
      </c>
      <c r="E1191" t="s">
        <v>4669</v>
      </c>
      <c r="F1191" t="s">
        <v>4670</v>
      </c>
      <c r="I1191" t="s">
        <v>4671</v>
      </c>
    </row>
    <row r="1192" spans="1:9" ht="13.5">
      <c r="A1192" s="841">
        <v>433718</v>
      </c>
      <c r="B1192" t="s">
        <v>981</v>
      </c>
      <c r="C1192" t="s">
        <v>982</v>
      </c>
      <c r="D1192" t="s">
        <v>4672</v>
      </c>
      <c r="E1192" t="s">
        <v>4673</v>
      </c>
      <c r="F1192" t="s">
        <v>4674</v>
      </c>
      <c r="I1192" t="s">
        <v>4675</v>
      </c>
    </row>
    <row r="1193" spans="1:9" ht="13.5">
      <c r="A1193" s="841">
        <v>433729</v>
      </c>
      <c r="B1193" t="s">
        <v>981</v>
      </c>
      <c r="C1193" t="s">
        <v>982</v>
      </c>
      <c r="D1193" t="s">
        <v>4676</v>
      </c>
      <c r="E1193" t="s">
        <v>4677</v>
      </c>
      <c r="F1193" t="s">
        <v>4678</v>
      </c>
      <c r="I1193" t="s">
        <v>4679</v>
      </c>
    </row>
    <row r="1194" spans="1:9" ht="13.5">
      <c r="A1194" s="841">
        <v>433730</v>
      </c>
      <c r="B1194" t="s">
        <v>981</v>
      </c>
      <c r="C1194" t="s">
        <v>982</v>
      </c>
      <c r="D1194" t="s">
        <v>4680</v>
      </c>
      <c r="E1194" t="s">
        <v>4681</v>
      </c>
      <c r="F1194" t="s">
        <v>4682</v>
      </c>
      <c r="I1194" t="s">
        <v>4683</v>
      </c>
    </row>
    <row r="1195" spans="1:9" ht="13.5">
      <c r="A1195" s="841">
        <v>434337</v>
      </c>
      <c r="B1195" t="s">
        <v>2081</v>
      </c>
      <c r="C1195" t="s">
        <v>2088</v>
      </c>
      <c r="D1195" t="s">
        <v>4684</v>
      </c>
      <c r="E1195" t="s">
        <v>4685</v>
      </c>
      <c r="F1195" t="s">
        <v>4686</v>
      </c>
      <c r="I1195" t="s">
        <v>4687</v>
      </c>
    </row>
    <row r="1196" spans="1:9" ht="13.5">
      <c r="A1196" s="841">
        <v>434360</v>
      </c>
      <c r="B1196" t="s">
        <v>4225</v>
      </c>
      <c r="C1196" t="s">
        <v>982</v>
      </c>
      <c r="D1196" t="s">
        <v>4688</v>
      </c>
      <c r="E1196" t="s">
        <v>4689</v>
      </c>
      <c r="F1196" t="s">
        <v>4690</v>
      </c>
      <c r="I1196" t="s">
        <v>4691</v>
      </c>
    </row>
    <row r="1197" spans="1:9" ht="13.5">
      <c r="A1197" s="841">
        <v>434720</v>
      </c>
      <c r="B1197" t="s">
        <v>916</v>
      </c>
      <c r="C1197" t="s">
        <v>1500</v>
      </c>
      <c r="D1197" t="s">
        <v>4692</v>
      </c>
      <c r="E1197" t="s">
        <v>4693</v>
      </c>
      <c r="F1197" t="s">
        <v>4694</v>
      </c>
      <c r="I1197" t="s">
        <v>4695</v>
      </c>
    </row>
    <row r="1198" spans="1:9" ht="13.5">
      <c r="A1198" s="841">
        <v>434753</v>
      </c>
      <c r="B1198" t="s">
        <v>916</v>
      </c>
      <c r="C1198" t="s">
        <v>1500</v>
      </c>
      <c r="D1198" t="s">
        <v>4696</v>
      </c>
      <c r="E1198" t="s">
        <v>4697</v>
      </c>
      <c r="F1198" t="s">
        <v>4698</v>
      </c>
      <c r="I1198" t="s">
        <v>4699</v>
      </c>
    </row>
    <row r="1199" spans="1:9" ht="13.5">
      <c r="A1199" s="841">
        <v>434764</v>
      </c>
      <c r="B1199" t="s">
        <v>916</v>
      </c>
      <c r="C1199" t="s">
        <v>1500</v>
      </c>
      <c r="D1199" t="s">
        <v>4700</v>
      </c>
      <c r="E1199" t="s">
        <v>4701</v>
      </c>
      <c r="F1199" t="s">
        <v>4702</v>
      </c>
      <c r="I1199" t="s">
        <v>4703</v>
      </c>
    </row>
    <row r="1200" spans="1:9" ht="13.5">
      <c r="A1200" s="841">
        <v>434775</v>
      </c>
      <c r="B1200" t="s">
        <v>916</v>
      </c>
      <c r="C1200" t="s">
        <v>1500</v>
      </c>
      <c r="D1200" t="s">
        <v>4704</v>
      </c>
      <c r="E1200" t="s">
        <v>4705</v>
      </c>
      <c r="F1200" t="s">
        <v>4706</v>
      </c>
      <c r="I1200" t="s">
        <v>4707</v>
      </c>
    </row>
    <row r="1201" spans="1:9" ht="13.5">
      <c r="A1201" s="841">
        <v>434955</v>
      </c>
      <c r="B1201" t="s">
        <v>916</v>
      </c>
      <c r="C1201" t="s">
        <v>1500</v>
      </c>
      <c r="D1201" t="s">
        <v>4708</v>
      </c>
      <c r="E1201" t="s">
        <v>4709</v>
      </c>
      <c r="F1201" t="s">
        <v>4710</v>
      </c>
      <c r="I1201" t="s">
        <v>4711</v>
      </c>
    </row>
    <row r="1202" spans="1:9" ht="13.5">
      <c r="A1202" s="841">
        <v>434966</v>
      </c>
      <c r="B1202" t="s">
        <v>916</v>
      </c>
      <c r="C1202" t="s">
        <v>1500</v>
      </c>
      <c r="D1202" t="s">
        <v>4712</v>
      </c>
      <c r="E1202" t="s">
        <v>4713</v>
      </c>
      <c r="F1202" t="s">
        <v>4714</v>
      </c>
      <c r="I1202" t="s">
        <v>4715</v>
      </c>
    </row>
    <row r="1203" spans="1:9" ht="13.5">
      <c r="A1203" s="841">
        <v>434977</v>
      </c>
      <c r="B1203" t="s">
        <v>916</v>
      </c>
      <c r="C1203" t="s">
        <v>1500</v>
      </c>
      <c r="D1203" t="s">
        <v>4716</v>
      </c>
      <c r="E1203" t="s">
        <v>4717</v>
      </c>
      <c r="F1203" t="s">
        <v>4718</v>
      </c>
      <c r="I1203" t="s">
        <v>4719</v>
      </c>
    </row>
    <row r="1204" spans="1:9" ht="13.5">
      <c r="A1204" s="841">
        <v>435035</v>
      </c>
      <c r="B1204" t="s">
        <v>916</v>
      </c>
      <c r="C1204" t="s">
        <v>1500</v>
      </c>
      <c r="D1204" t="s">
        <v>4720</v>
      </c>
      <c r="E1204" t="s">
        <v>4721</v>
      </c>
      <c r="F1204" t="s">
        <v>4722</v>
      </c>
      <c r="I1204" t="s">
        <v>4723</v>
      </c>
    </row>
    <row r="1205" spans="1:9" ht="13.5">
      <c r="A1205" s="841">
        <v>435349</v>
      </c>
      <c r="B1205" t="s">
        <v>2081</v>
      </c>
      <c r="C1205" t="s">
        <v>2088</v>
      </c>
      <c r="D1205" t="s">
        <v>4724</v>
      </c>
      <c r="E1205" t="s">
        <v>4725</v>
      </c>
      <c r="F1205" t="s">
        <v>4726</v>
      </c>
      <c r="I1205" t="s">
        <v>4727</v>
      </c>
    </row>
    <row r="1206" spans="1:9" ht="13.5">
      <c r="A1206" s="841">
        <v>435619</v>
      </c>
      <c r="B1206" t="s">
        <v>2081</v>
      </c>
      <c r="C1206" t="s">
        <v>2083</v>
      </c>
      <c r="D1206" t="s">
        <v>4728</v>
      </c>
      <c r="E1206" t="s">
        <v>4729</v>
      </c>
      <c r="F1206" t="s">
        <v>4730</v>
      </c>
      <c r="I1206" t="s">
        <v>4731</v>
      </c>
    </row>
    <row r="1207" spans="1:9" ht="13.5">
      <c r="A1207" s="841">
        <v>436171</v>
      </c>
      <c r="B1207" t="s">
        <v>981</v>
      </c>
      <c r="C1207" t="s">
        <v>982</v>
      </c>
      <c r="D1207" t="s">
        <v>4732</v>
      </c>
      <c r="E1207" t="s">
        <v>4733</v>
      </c>
      <c r="F1207" t="s">
        <v>4734</v>
      </c>
      <c r="I1207" t="s">
        <v>4735</v>
      </c>
    </row>
    <row r="1208" spans="1:9" ht="13.5">
      <c r="A1208" s="841">
        <v>436586</v>
      </c>
      <c r="B1208" t="s">
        <v>981</v>
      </c>
      <c r="C1208" t="s">
        <v>982</v>
      </c>
      <c r="D1208" t="s">
        <v>4736</v>
      </c>
      <c r="E1208" t="s">
        <v>4737</v>
      </c>
      <c r="F1208" t="s">
        <v>4738</v>
      </c>
      <c r="I1208" t="s">
        <v>4739</v>
      </c>
    </row>
    <row r="1209" spans="1:9" ht="13.5">
      <c r="A1209" s="841">
        <v>437329</v>
      </c>
      <c r="B1209" t="s">
        <v>981</v>
      </c>
      <c r="C1209" t="s">
        <v>982</v>
      </c>
      <c r="D1209" t="s">
        <v>7153</v>
      </c>
      <c r="E1209" t="s">
        <v>7154</v>
      </c>
      <c r="F1209" t="s">
        <v>7155</v>
      </c>
      <c r="I1209" t="s">
        <v>4740</v>
      </c>
    </row>
    <row r="1210" spans="1:9" ht="13.5">
      <c r="A1210" s="841">
        <v>437374</v>
      </c>
      <c r="B1210" t="s">
        <v>44</v>
      </c>
      <c r="C1210" t="s">
        <v>290</v>
      </c>
      <c r="D1210" t="s">
        <v>4741</v>
      </c>
      <c r="E1210" t="s">
        <v>4742</v>
      </c>
      <c r="F1210" t="s">
        <v>4743</v>
      </c>
      <c r="I1210" t="s">
        <v>4744</v>
      </c>
    </row>
    <row r="1211" spans="1:9" ht="13.5">
      <c r="A1211" s="841">
        <v>437846</v>
      </c>
      <c r="B1211" t="s">
        <v>4225</v>
      </c>
      <c r="C1211" t="s">
        <v>982</v>
      </c>
      <c r="D1211" t="s">
        <v>4745</v>
      </c>
      <c r="E1211" t="s">
        <v>4746</v>
      </c>
      <c r="F1211" t="s">
        <v>4747</v>
      </c>
      <c r="I1211" t="s">
        <v>4748</v>
      </c>
    </row>
    <row r="1212" spans="1:9" ht="13.5">
      <c r="A1212" s="841">
        <v>438566</v>
      </c>
      <c r="B1212" t="s">
        <v>38</v>
      </c>
      <c r="C1212" t="s">
        <v>341</v>
      </c>
      <c r="D1212" t="s">
        <v>4749</v>
      </c>
      <c r="E1212" t="s">
        <v>4750</v>
      </c>
      <c r="F1212" t="s">
        <v>4751</v>
      </c>
      <c r="I1212" t="s">
        <v>4752</v>
      </c>
    </row>
    <row r="1213" spans="1:9" ht="13.5">
      <c r="A1213" s="841">
        <v>439275</v>
      </c>
      <c r="B1213" t="s">
        <v>44</v>
      </c>
      <c r="C1213" t="s">
        <v>4753</v>
      </c>
      <c r="D1213" t="s">
        <v>4754</v>
      </c>
      <c r="E1213" t="s">
        <v>4755</v>
      </c>
      <c r="F1213" t="s">
        <v>4756</v>
      </c>
      <c r="I1213" t="s">
        <v>4757</v>
      </c>
    </row>
    <row r="1214" spans="1:9" ht="13.5">
      <c r="A1214" s="841">
        <v>439567</v>
      </c>
      <c r="B1214" t="s">
        <v>44</v>
      </c>
      <c r="C1214" t="s">
        <v>45</v>
      </c>
      <c r="D1214" t="s">
        <v>4758</v>
      </c>
      <c r="E1214" t="s">
        <v>4759</v>
      </c>
      <c r="F1214" t="s">
        <v>4760</v>
      </c>
      <c r="I1214" t="s">
        <v>4761</v>
      </c>
    </row>
    <row r="1215" spans="1:9" ht="13.5">
      <c r="A1215" s="841">
        <v>440693</v>
      </c>
      <c r="B1215" t="s">
        <v>981</v>
      </c>
      <c r="C1215" t="s">
        <v>982</v>
      </c>
      <c r="D1215" t="s">
        <v>4762</v>
      </c>
      <c r="E1215" t="s">
        <v>4763</v>
      </c>
      <c r="F1215" t="s">
        <v>4764</v>
      </c>
      <c r="I1215" t="s">
        <v>4765</v>
      </c>
    </row>
    <row r="1216" spans="1:9" ht="13.5">
      <c r="A1216" s="841">
        <v>440761</v>
      </c>
      <c r="B1216" t="s">
        <v>981</v>
      </c>
      <c r="C1216" t="s">
        <v>982</v>
      </c>
      <c r="D1216" t="s">
        <v>4766</v>
      </c>
      <c r="E1216" t="s">
        <v>4767</v>
      </c>
      <c r="F1216" t="s">
        <v>4768</v>
      </c>
      <c r="I1216" t="s">
        <v>4769</v>
      </c>
    </row>
    <row r="1217" spans="1:9" ht="13.5">
      <c r="A1217" s="841">
        <v>440828</v>
      </c>
      <c r="B1217" t="s">
        <v>981</v>
      </c>
      <c r="C1217" t="s">
        <v>982</v>
      </c>
      <c r="D1217" t="s">
        <v>4770</v>
      </c>
      <c r="E1217" t="s">
        <v>4770</v>
      </c>
      <c r="F1217" t="s">
        <v>4771</v>
      </c>
      <c r="I1217" t="s">
        <v>4772</v>
      </c>
    </row>
    <row r="1218" spans="1:9" ht="13.5">
      <c r="A1218" s="841">
        <v>441100</v>
      </c>
      <c r="B1218" t="s">
        <v>44</v>
      </c>
      <c r="C1218" t="s">
        <v>45</v>
      </c>
      <c r="D1218" t="s">
        <v>4773</v>
      </c>
      <c r="E1218" t="s">
        <v>4774</v>
      </c>
      <c r="F1218" t="s">
        <v>4775</v>
      </c>
      <c r="I1218" t="s">
        <v>4776</v>
      </c>
    </row>
    <row r="1219" spans="1:9" ht="13.5">
      <c r="A1219" s="841">
        <v>441627</v>
      </c>
      <c r="B1219" t="s">
        <v>916</v>
      </c>
      <c r="C1219" t="s">
        <v>39</v>
      </c>
      <c r="D1219" t="s">
        <v>4777</v>
      </c>
      <c r="E1219" t="s">
        <v>4778</v>
      </c>
      <c r="F1219" t="s">
        <v>4779</v>
      </c>
      <c r="I1219" t="s">
        <v>4780</v>
      </c>
    </row>
    <row r="1220" spans="1:9" ht="13.5">
      <c r="A1220" s="841">
        <v>441661</v>
      </c>
      <c r="B1220" t="s">
        <v>916</v>
      </c>
      <c r="C1220" t="s">
        <v>39</v>
      </c>
      <c r="D1220" t="s">
        <v>4781</v>
      </c>
      <c r="E1220" t="s">
        <v>4782</v>
      </c>
      <c r="F1220" t="s">
        <v>4783</v>
      </c>
      <c r="I1220" t="s">
        <v>4784</v>
      </c>
    </row>
    <row r="1221" spans="1:9" ht="13.5">
      <c r="A1221" s="841">
        <v>441706</v>
      </c>
      <c r="B1221" t="s">
        <v>916</v>
      </c>
      <c r="C1221" t="s">
        <v>39</v>
      </c>
      <c r="D1221" t="s">
        <v>4785</v>
      </c>
      <c r="E1221" t="s">
        <v>4786</v>
      </c>
      <c r="F1221" t="s">
        <v>4787</v>
      </c>
      <c r="I1221" t="s">
        <v>4788</v>
      </c>
    </row>
    <row r="1222" spans="1:9" ht="13.5">
      <c r="A1222" s="841">
        <v>441728</v>
      </c>
      <c r="B1222" t="s">
        <v>916</v>
      </c>
      <c r="C1222" t="s">
        <v>39</v>
      </c>
      <c r="D1222" t="s">
        <v>4789</v>
      </c>
      <c r="E1222" t="s">
        <v>4790</v>
      </c>
      <c r="F1222" t="s">
        <v>4791</v>
      </c>
      <c r="I1222" t="s">
        <v>4792</v>
      </c>
    </row>
    <row r="1223" spans="1:9" ht="13.5">
      <c r="A1223" s="841">
        <v>441751</v>
      </c>
      <c r="B1223" t="s">
        <v>2081</v>
      </c>
      <c r="C1223" t="s">
        <v>2082</v>
      </c>
      <c r="D1223" t="s">
        <v>4793</v>
      </c>
      <c r="E1223" t="s">
        <v>4794</v>
      </c>
      <c r="F1223" t="s">
        <v>4795</v>
      </c>
      <c r="I1223" t="s">
        <v>4796</v>
      </c>
    </row>
    <row r="1224" spans="1:9" ht="13.5">
      <c r="A1224" s="841">
        <v>441829</v>
      </c>
      <c r="B1224" t="s">
        <v>2081</v>
      </c>
      <c r="C1224" t="s">
        <v>2082</v>
      </c>
      <c r="D1224" t="s">
        <v>4797</v>
      </c>
      <c r="E1224" t="s">
        <v>4798</v>
      </c>
      <c r="F1224" t="s">
        <v>4799</v>
      </c>
      <c r="I1224" t="s">
        <v>4800</v>
      </c>
    </row>
    <row r="1225" spans="1:9" ht="13.5">
      <c r="A1225" s="841">
        <v>441852</v>
      </c>
      <c r="B1225" t="s">
        <v>2081</v>
      </c>
      <c r="C1225" t="s">
        <v>2133</v>
      </c>
      <c r="D1225" t="s">
        <v>4801</v>
      </c>
      <c r="E1225" t="s">
        <v>4802</v>
      </c>
      <c r="F1225" t="s">
        <v>4803</v>
      </c>
      <c r="I1225" t="s">
        <v>4804</v>
      </c>
    </row>
    <row r="1226" spans="1:9" ht="13.5">
      <c r="A1226" s="841">
        <v>442695</v>
      </c>
      <c r="B1226" t="s">
        <v>981</v>
      </c>
      <c r="C1226" t="s">
        <v>982</v>
      </c>
      <c r="D1226" t="s">
        <v>4805</v>
      </c>
      <c r="E1226" t="s">
        <v>4805</v>
      </c>
      <c r="F1226" t="s">
        <v>4806</v>
      </c>
      <c r="I1226" t="s">
        <v>4807</v>
      </c>
    </row>
    <row r="1227" spans="1:9" ht="13.5">
      <c r="A1227" s="841">
        <v>442718</v>
      </c>
      <c r="B1227" t="s">
        <v>981</v>
      </c>
      <c r="C1227" t="s">
        <v>982</v>
      </c>
      <c r="D1227" t="s">
        <v>4808</v>
      </c>
      <c r="E1227" t="s">
        <v>4809</v>
      </c>
      <c r="F1227" t="s">
        <v>4810</v>
      </c>
      <c r="I1227" t="s">
        <v>4811</v>
      </c>
    </row>
    <row r="1228" spans="1:9" ht="13.5">
      <c r="A1228" s="841">
        <v>442730</v>
      </c>
      <c r="B1228" t="s">
        <v>981</v>
      </c>
      <c r="C1228" t="s">
        <v>982</v>
      </c>
      <c r="D1228" t="s">
        <v>4812</v>
      </c>
      <c r="E1228" t="s">
        <v>4813</v>
      </c>
      <c r="F1228" t="s">
        <v>4814</v>
      </c>
      <c r="I1228" t="s">
        <v>4815</v>
      </c>
    </row>
    <row r="1229" spans="1:9" ht="13.5">
      <c r="A1229" s="841">
        <v>442741</v>
      </c>
      <c r="B1229" t="s">
        <v>981</v>
      </c>
      <c r="C1229" t="s">
        <v>982</v>
      </c>
      <c r="D1229" t="s">
        <v>4816</v>
      </c>
      <c r="E1229" t="s">
        <v>4817</v>
      </c>
      <c r="F1229" t="s">
        <v>4818</v>
      </c>
      <c r="I1229" t="s">
        <v>4819</v>
      </c>
    </row>
    <row r="1230" spans="1:9" ht="13.5">
      <c r="A1230" s="841">
        <v>442774</v>
      </c>
      <c r="B1230" t="s">
        <v>981</v>
      </c>
      <c r="C1230" t="s">
        <v>982</v>
      </c>
      <c r="D1230" t="s">
        <v>4820</v>
      </c>
      <c r="E1230" t="s">
        <v>4821</v>
      </c>
      <c r="F1230" t="s">
        <v>4822</v>
      </c>
      <c r="I1230" t="s">
        <v>4823</v>
      </c>
    </row>
    <row r="1231" spans="1:9" ht="13.5">
      <c r="A1231" s="841">
        <v>443090</v>
      </c>
      <c r="B1231" t="s">
        <v>981</v>
      </c>
      <c r="C1231" t="s">
        <v>982</v>
      </c>
      <c r="D1231" t="s">
        <v>4824</v>
      </c>
      <c r="E1231" t="s">
        <v>4824</v>
      </c>
      <c r="F1231" t="s">
        <v>4825</v>
      </c>
      <c r="I1231" t="s">
        <v>4826</v>
      </c>
    </row>
    <row r="1232" spans="1:9" ht="13.5">
      <c r="A1232" s="841">
        <v>444417</v>
      </c>
      <c r="B1232" t="s">
        <v>44</v>
      </c>
      <c r="C1232" t="s">
        <v>45</v>
      </c>
      <c r="D1232" t="s">
        <v>4827</v>
      </c>
      <c r="E1232" t="s">
        <v>4828</v>
      </c>
      <c r="F1232" t="s">
        <v>4829</v>
      </c>
      <c r="I1232" t="s">
        <v>4830</v>
      </c>
    </row>
    <row r="1233" spans="1:9" ht="13.5">
      <c r="A1233" s="841">
        <v>445036</v>
      </c>
      <c r="B1233" t="s">
        <v>981</v>
      </c>
      <c r="C1233" t="s">
        <v>982</v>
      </c>
      <c r="D1233" t="s">
        <v>4831</v>
      </c>
      <c r="E1233" t="s">
        <v>4832</v>
      </c>
      <c r="F1233" t="s">
        <v>7156</v>
      </c>
      <c r="I1233" t="s">
        <v>4833</v>
      </c>
    </row>
    <row r="1234" spans="1:9" ht="13.5">
      <c r="A1234" s="841">
        <v>446295</v>
      </c>
      <c r="B1234" t="s">
        <v>44</v>
      </c>
      <c r="C1234" t="s">
        <v>45</v>
      </c>
      <c r="D1234" t="s">
        <v>4834</v>
      </c>
      <c r="E1234" t="s">
        <v>4835</v>
      </c>
      <c r="F1234" t="s">
        <v>4836</v>
      </c>
      <c r="I1234" t="s">
        <v>4837</v>
      </c>
    </row>
    <row r="1235" spans="1:9" ht="13.5">
      <c r="A1235" s="841">
        <v>446385</v>
      </c>
      <c r="B1235" t="s">
        <v>44</v>
      </c>
      <c r="C1235" t="s">
        <v>45</v>
      </c>
      <c r="D1235" t="s">
        <v>4838</v>
      </c>
      <c r="E1235" t="s">
        <v>4839</v>
      </c>
      <c r="F1235" t="s">
        <v>4840</v>
      </c>
      <c r="I1235" t="s">
        <v>4841</v>
      </c>
    </row>
    <row r="1236" spans="1:9" ht="13.5">
      <c r="A1236" s="841">
        <v>446677</v>
      </c>
      <c r="B1236" t="s">
        <v>2081</v>
      </c>
      <c r="C1236" t="s">
        <v>2088</v>
      </c>
      <c r="D1236" t="s">
        <v>613</v>
      </c>
      <c r="E1236" t="s">
        <v>614</v>
      </c>
      <c r="F1236" t="s">
        <v>4842</v>
      </c>
      <c r="I1236" t="s">
        <v>4843</v>
      </c>
    </row>
    <row r="1237" spans="1:9" ht="13.5">
      <c r="A1237" s="841">
        <v>447050</v>
      </c>
      <c r="B1237" t="s">
        <v>916</v>
      </c>
      <c r="C1237" t="s">
        <v>1500</v>
      </c>
      <c r="D1237" t="s">
        <v>4844</v>
      </c>
      <c r="E1237" t="s">
        <v>4845</v>
      </c>
      <c r="F1237" t="s">
        <v>4846</v>
      </c>
      <c r="I1237" t="s">
        <v>4847</v>
      </c>
    </row>
    <row r="1238" spans="1:9" ht="13.5">
      <c r="A1238" s="841">
        <v>447588</v>
      </c>
      <c r="B1238" t="s">
        <v>981</v>
      </c>
      <c r="C1238" t="s">
        <v>982</v>
      </c>
      <c r="D1238" t="s">
        <v>4848</v>
      </c>
      <c r="E1238" t="s">
        <v>4848</v>
      </c>
      <c r="F1238" t="s">
        <v>4849</v>
      </c>
      <c r="I1238" t="s">
        <v>4850</v>
      </c>
    </row>
    <row r="1239" spans="1:9" ht="13.5">
      <c r="A1239" s="841">
        <v>447959</v>
      </c>
      <c r="B1239" t="s">
        <v>916</v>
      </c>
      <c r="C1239" t="s">
        <v>1500</v>
      </c>
      <c r="D1239" t="s">
        <v>4851</v>
      </c>
      <c r="E1239" t="s">
        <v>4852</v>
      </c>
      <c r="F1239" t="s">
        <v>4853</v>
      </c>
      <c r="I1239" t="s">
        <v>4854</v>
      </c>
    </row>
    <row r="1240" spans="1:9" ht="13.5">
      <c r="A1240" s="841">
        <v>448893</v>
      </c>
      <c r="B1240" t="s">
        <v>916</v>
      </c>
      <c r="C1240" t="s">
        <v>1500</v>
      </c>
      <c r="D1240" t="s">
        <v>4855</v>
      </c>
      <c r="E1240" t="s">
        <v>4856</v>
      </c>
      <c r="F1240" t="s">
        <v>4857</v>
      </c>
      <c r="I1240" t="s">
        <v>4858</v>
      </c>
    </row>
    <row r="1241" spans="1:9" ht="13.5">
      <c r="A1241" s="841">
        <v>448938</v>
      </c>
      <c r="B1241" t="s">
        <v>916</v>
      </c>
      <c r="C1241" t="s">
        <v>1500</v>
      </c>
      <c r="D1241" t="s">
        <v>4859</v>
      </c>
      <c r="E1241" t="s">
        <v>4860</v>
      </c>
      <c r="F1241" t="s">
        <v>4861</v>
      </c>
      <c r="I1241" t="s">
        <v>4862</v>
      </c>
    </row>
    <row r="1242" spans="1:9" ht="13.5">
      <c r="A1242" s="841">
        <v>449232</v>
      </c>
      <c r="B1242" t="s">
        <v>916</v>
      </c>
      <c r="C1242" t="s">
        <v>1500</v>
      </c>
      <c r="D1242" t="s">
        <v>4863</v>
      </c>
      <c r="E1242" t="s">
        <v>4864</v>
      </c>
      <c r="F1242" t="s">
        <v>4865</v>
      </c>
      <c r="I1242" t="s">
        <v>4866</v>
      </c>
    </row>
    <row r="1243" spans="1:9" ht="13.5">
      <c r="A1243" s="841">
        <v>449243</v>
      </c>
      <c r="B1243" t="s">
        <v>916</v>
      </c>
      <c r="C1243" t="s">
        <v>1500</v>
      </c>
      <c r="D1243" t="s">
        <v>4867</v>
      </c>
      <c r="E1243" t="s">
        <v>4868</v>
      </c>
      <c r="F1243" t="s">
        <v>4869</v>
      </c>
      <c r="I1243" t="s">
        <v>4870</v>
      </c>
    </row>
    <row r="1244" spans="1:9" ht="13.5">
      <c r="A1244" s="841">
        <v>449399</v>
      </c>
      <c r="B1244" t="s">
        <v>2081</v>
      </c>
      <c r="C1244" t="s">
        <v>2088</v>
      </c>
      <c r="D1244" t="s">
        <v>4871</v>
      </c>
      <c r="E1244" t="s">
        <v>4872</v>
      </c>
      <c r="F1244" t="s">
        <v>4873</v>
      </c>
      <c r="I1244" t="s">
        <v>4874</v>
      </c>
    </row>
    <row r="1245" spans="1:9" ht="13.5">
      <c r="A1245" s="841">
        <v>450762</v>
      </c>
      <c r="B1245" t="s">
        <v>916</v>
      </c>
      <c r="C1245" t="s">
        <v>1500</v>
      </c>
      <c r="D1245" t="s">
        <v>4875</v>
      </c>
      <c r="E1245" t="s">
        <v>4876</v>
      </c>
      <c r="F1245" t="s">
        <v>4877</v>
      </c>
      <c r="I1245" t="s">
        <v>4878</v>
      </c>
    </row>
    <row r="1246" spans="1:9" ht="13.5">
      <c r="A1246" s="841">
        <v>450920</v>
      </c>
      <c r="B1246" t="s">
        <v>916</v>
      </c>
      <c r="C1246" t="s">
        <v>1500</v>
      </c>
      <c r="D1246" t="s">
        <v>4879</v>
      </c>
      <c r="E1246" t="s">
        <v>4880</v>
      </c>
      <c r="F1246" t="s">
        <v>4881</v>
      </c>
      <c r="I1246" t="s">
        <v>4882</v>
      </c>
    </row>
    <row r="1247" spans="1:9" ht="13.5">
      <c r="A1247" s="841">
        <v>454182</v>
      </c>
      <c r="B1247" t="s">
        <v>981</v>
      </c>
      <c r="C1247" t="s">
        <v>982</v>
      </c>
      <c r="D1247" t="s">
        <v>4883</v>
      </c>
      <c r="E1247" t="s">
        <v>4884</v>
      </c>
      <c r="F1247" t="s">
        <v>4885</v>
      </c>
      <c r="I1247" t="s">
        <v>4886</v>
      </c>
    </row>
    <row r="1248" spans="1:9" ht="13.5">
      <c r="A1248" s="841">
        <v>454294</v>
      </c>
      <c r="B1248" t="s">
        <v>44</v>
      </c>
      <c r="C1248" t="s">
        <v>45</v>
      </c>
      <c r="D1248" t="s">
        <v>4887</v>
      </c>
      <c r="E1248" t="s">
        <v>4888</v>
      </c>
      <c r="F1248" t="s">
        <v>4889</v>
      </c>
      <c r="I1248" t="s">
        <v>4890</v>
      </c>
    </row>
    <row r="1249" spans="1:9" ht="13.5">
      <c r="A1249" s="841">
        <v>454351</v>
      </c>
      <c r="B1249" t="s">
        <v>44</v>
      </c>
      <c r="C1249" t="s">
        <v>45</v>
      </c>
      <c r="D1249" t="s">
        <v>4891</v>
      </c>
      <c r="E1249" t="s">
        <v>4892</v>
      </c>
      <c r="F1249" t="s">
        <v>4893</v>
      </c>
      <c r="I1249" t="s">
        <v>4894</v>
      </c>
    </row>
    <row r="1250" spans="1:9" ht="13.5">
      <c r="A1250" s="841">
        <v>455194</v>
      </c>
      <c r="B1250" t="s">
        <v>2081</v>
      </c>
      <c r="C1250" t="s">
        <v>2082</v>
      </c>
      <c r="D1250" t="s">
        <v>4895</v>
      </c>
      <c r="E1250" t="s">
        <v>4896</v>
      </c>
      <c r="F1250" t="s">
        <v>4897</v>
      </c>
      <c r="I1250" t="s">
        <v>4898</v>
      </c>
    </row>
    <row r="1251" spans="1:9" ht="13.5">
      <c r="A1251" s="841">
        <v>455587</v>
      </c>
      <c r="B1251" t="s">
        <v>44</v>
      </c>
      <c r="C1251" t="s">
        <v>45</v>
      </c>
      <c r="D1251" t="s">
        <v>4899</v>
      </c>
      <c r="E1251" t="s">
        <v>4900</v>
      </c>
      <c r="F1251" t="s">
        <v>4901</v>
      </c>
      <c r="I1251" t="s">
        <v>4902</v>
      </c>
    </row>
    <row r="1252" spans="1:9" ht="13.5">
      <c r="A1252" s="841">
        <v>455688</v>
      </c>
      <c r="B1252" t="s">
        <v>38</v>
      </c>
      <c r="C1252" t="s">
        <v>341</v>
      </c>
      <c r="D1252" t="s">
        <v>4903</v>
      </c>
      <c r="E1252" t="s">
        <v>4904</v>
      </c>
      <c r="F1252" t="s">
        <v>4905</v>
      </c>
      <c r="I1252" t="s">
        <v>4906</v>
      </c>
    </row>
    <row r="1253" spans="1:9" ht="13.5">
      <c r="A1253" s="841">
        <v>456139</v>
      </c>
      <c r="B1253" t="s">
        <v>916</v>
      </c>
      <c r="C1253" t="s">
        <v>39</v>
      </c>
      <c r="D1253" t="s">
        <v>4907</v>
      </c>
      <c r="E1253" t="s">
        <v>4908</v>
      </c>
      <c r="F1253" t="s">
        <v>4909</v>
      </c>
      <c r="I1253" t="s">
        <v>4910</v>
      </c>
    </row>
    <row r="1254" spans="1:9" ht="13.5">
      <c r="A1254" s="841">
        <v>456140</v>
      </c>
      <c r="B1254" t="s">
        <v>916</v>
      </c>
      <c r="C1254" t="s">
        <v>39</v>
      </c>
      <c r="D1254" t="s">
        <v>4911</v>
      </c>
      <c r="E1254" t="s">
        <v>4912</v>
      </c>
      <c r="F1254" t="s">
        <v>4913</v>
      </c>
      <c r="I1254" t="s">
        <v>4914</v>
      </c>
    </row>
    <row r="1255" spans="1:9" ht="13.5">
      <c r="A1255" s="841">
        <v>456308</v>
      </c>
      <c r="B1255" t="s">
        <v>44</v>
      </c>
      <c r="C1255" t="s">
        <v>45</v>
      </c>
      <c r="D1255" t="s">
        <v>4915</v>
      </c>
      <c r="E1255" t="s">
        <v>4916</v>
      </c>
      <c r="F1255" t="s">
        <v>4917</v>
      </c>
      <c r="I1255" t="s">
        <v>4918</v>
      </c>
    </row>
    <row r="1256" spans="1:9" ht="13.5">
      <c r="A1256" s="841">
        <v>456746</v>
      </c>
      <c r="B1256" t="s">
        <v>44</v>
      </c>
      <c r="C1256" t="s">
        <v>45</v>
      </c>
      <c r="D1256" t="s">
        <v>4919</v>
      </c>
      <c r="E1256" t="s">
        <v>4920</v>
      </c>
      <c r="F1256" t="s">
        <v>4921</v>
      </c>
      <c r="I1256" t="s">
        <v>4922</v>
      </c>
    </row>
    <row r="1257" spans="1:9" ht="13.5">
      <c r="A1257" s="841">
        <v>456780</v>
      </c>
      <c r="B1257" t="s">
        <v>44</v>
      </c>
      <c r="C1257" t="s">
        <v>45</v>
      </c>
      <c r="D1257" t="s">
        <v>4923</v>
      </c>
      <c r="E1257" t="s">
        <v>4924</v>
      </c>
      <c r="F1257" t="s">
        <v>4925</v>
      </c>
      <c r="I1257" t="s">
        <v>4926</v>
      </c>
    </row>
    <row r="1258" spans="1:9" ht="13.5">
      <c r="A1258" s="841">
        <v>457095</v>
      </c>
      <c r="B1258" t="s">
        <v>38</v>
      </c>
      <c r="C1258" t="s">
        <v>341</v>
      </c>
      <c r="D1258" t="s">
        <v>4927</v>
      </c>
      <c r="E1258" t="s">
        <v>4928</v>
      </c>
      <c r="F1258" t="s">
        <v>4929</v>
      </c>
      <c r="I1258" t="s">
        <v>4930</v>
      </c>
    </row>
    <row r="1259" spans="1:9" ht="13.5">
      <c r="A1259" s="841">
        <v>459121</v>
      </c>
      <c r="B1259" t="s">
        <v>981</v>
      </c>
      <c r="C1259" t="s">
        <v>982</v>
      </c>
      <c r="D1259" t="s">
        <v>4931</v>
      </c>
      <c r="E1259" t="s">
        <v>4932</v>
      </c>
      <c r="F1259" t="s">
        <v>4933</v>
      </c>
      <c r="I1259" t="s">
        <v>4934</v>
      </c>
    </row>
    <row r="1260" spans="1:9" ht="13.5">
      <c r="A1260" s="841">
        <v>459132</v>
      </c>
      <c r="B1260" t="s">
        <v>981</v>
      </c>
      <c r="C1260" t="s">
        <v>982</v>
      </c>
      <c r="D1260" t="s">
        <v>4935</v>
      </c>
      <c r="E1260" t="s">
        <v>4936</v>
      </c>
      <c r="F1260" t="s">
        <v>4937</v>
      </c>
      <c r="I1260" t="s">
        <v>4938</v>
      </c>
    </row>
    <row r="1261" spans="1:9" ht="13.5">
      <c r="A1261" s="841">
        <v>459143</v>
      </c>
      <c r="B1261" t="s">
        <v>981</v>
      </c>
      <c r="C1261" t="s">
        <v>982</v>
      </c>
      <c r="D1261" t="s">
        <v>4939</v>
      </c>
      <c r="E1261" t="s">
        <v>4940</v>
      </c>
      <c r="F1261" t="s">
        <v>4941</v>
      </c>
      <c r="I1261" t="s">
        <v>4942</v>
      </c>
    </row>
    <row r="1262" spans="1:9" ht="13.5">
      <c r="A1262" s="841">
        <v>459345</v>
      </c>
      <c r="B1262" t="s">
        <v>981</v>
      </c>
      <c r="C1262" t="s">
        <v>982</v>
      </c>
      <c r="D1262" t="s">
        <v>4943</v>
      </c>
      <c r="E1262" t="s">
        <v>4944</v>
      </c>
      <c r="F1262" t="s">
        <v>4945</v>
      </c>
      <c r="I1262" t="s">
        <v>4946</v>
      </c>
    </row>
    <row r="1263" spans="1:9" ht="13.5">
      <c r="A1263" s="841">
        <v>460101</v>
      </c>
      <c r="B1263" t="s">
        <v>981</v>
      </c>
      <c r="C1263" t="s">
        <v>982</v>
      </c>
      <c r="D1263" t="s">
        <v>4947</v>
      </c>
      <c r="E1263" t="s">
        <v>4948</v>
      </c>
      <c r="F1263" t="s">
        <v>4949</v>
      </c>
      <c r="I1263" t="s">
        <v>4950</v>
      </c>
    </row>
    <row r="1264" spans="1:9" ht="13.5">
      <c r="A1264" s="841">
        <v>460752</v>
      </c>
      <c r="B1264" t="s">
        <v>916</v>
      </c>
      <c r="C1264" t="s">
        <v>1500</v>
      </c>
      <c r="D1264" t="s">
        <v>4951</v>
      </c>
      <c r="E1264" t="s">
        <v>4952</v>
      </c>
      <c r="F1264" t="s">
        <v>4953</v>
      </c>
      <c r="I1264" t="s">
        <v>4954</v>
      </c>
    </row>
    <row r="1265" spans="1:9" ht="13.5">
      <c r="A1265" s="841">
        <v>460774</v>
      </c>
      <c r="B1265" t="s">
        <v>916</v>
      </c>
      <c r="C1265" t="s">
        <v>1500</v>
      </c>
      <c r="D1265" t="s">
        <v>4955</v>
      </c>
      <c r="E1265" t="s">
        <v>4956</v>
      </c>
      <c r="F1265" t="s">
        <v>4957</v>
      </c>
      <c r="I1265" t="s">
        <v>4958</v>
      </c>
    </row>
    <row r="1266" spans="1:9" ht="13.5">
      <c r="A1266" s="841">
        <v>460785</v>
      </c>
      <c r="B1266" t="s">
        <v>916</v>
      </c>
      <c r="C1266" t="s">
        <v>1500</v>
      </c>
      <c r="D1266" t="s">
        <v>4959</v>
      </c>
      <c r="E1266" t="s">
        <v>4960</v>
      </c>
      <c r="F1266" t="s">
        <v>4961</v>
      </c>
      <c r="I1266" t="s">
        <v>4962</v>
      </c>
    </row>
    <row r="1267" spans="1:9" ht="13.5">
      <c r="A1267" s="841">
        <v>460853</v>
      </c>
      <c r="B1267" t="s">
        <v>916</v>
      </c>
      <c r="C1267" t="s">
        <v>1500</v>
      </c>
      <c r="D1267" t="s">
        <v>4963</v>
      </c>
      <c r="E1267" t="s">
        <v>4964</v>
      </c>
      <c r="F1267" t="s">
        <v>4965</v>
      </c>
      <c r="I1267" t="s">
        <v>4966</v>
      </c>
    </row>
    <row r="1268" spans="1:9" ht="13.5">
      <c r="A1268" s="841">
        <v>461674</v>
      </c>
      <c r="B1268" t="s">
        <v>2081</v>
      </c>
      <c r="C1268" t="s">
        <v>2088</v>
      </c>
      <c r="D1268" t="s">
        <v>560</v>
      </c>
      <c r="E1268" t="s">
        <v>561</v>
      </c>
      <c r="F1268" t="s">
        <v>562</v>
      </c>
      <c r="I1268" t="s">
        <v>4967</v>
      </c>
    </row>
    <row r="1269" spans="1:9" ht="13.5">
      <c r="A1269" s="841">
        <v>462057</v>
      </c>
      <c r="B1269" t="s">
        <v>916</v>
      </c>
      <c r="C1269" t="s">
        <v>1500</v>
      </c>
      <c r="D1269" t="s">
        <v>4968</v>
      </c>
      <c r="E1269" t="s">
        <v>4969</v>
      </c>
      <c r="F1269" t="s">
        <v>4970</v>
      </c>
      <c r="I1269" t="s">
        <v>4971</v>
      </c>
    </row>
    <row r="1270" spans="1:9" ht="13.5">
      <c r="A1270" s="841">
        <v>462619</v>
      </c>
      <c r="B1270" t="s">
        <v>2081</v>
      </c>
      <c r="C1270" t="s">
        <v>2088</v>
      </c>
      <c r="D1270" t="s">
        <v>4972</v>
      </c>
      <c r="E1270" t="s">
        <v>4973</v>
      </c>
      <c r="F1270" t="s">
        <v>4974</v>
      </c>
      <c r="I1270" t="s">
        <v>4975</v>
      </c>
    </row>
    <row r="1271" spans="1:9" ht="13.5">
      <c r="A1271" s="841">
        <v>463373</v>
      </c>
      <c r="B1271" t="s">
        <v>916</v>
      </c>
      <c r="C1271" t="s">
        <v>1500</v>
      </c>
      <c r="D1271" t="s">
        <v>4976</v>
      </c>
      <c r="E1271" t="s">
        <v>4977</v>
      </c>
      <c r="F1271" t="s">
        <v>4978</v>
      </c>
      <c r="I1271" t="s">
        <v>4979</v>
      </c>
    </row>
    <row r="1272" spans="1:9" ht="13.5">
      <c r="A1272" s="841">
        <v>463452</v>
      </c>
      <c r="B1272" t="s">
        <v>916</v>
      </c>
      <c r="C1272" t="s">
        <v>1500</v>
      </c>
      <c r="D1272" t="s">
        <v>4980</v>
      </c>
      <c r="E1272" t="s">
        <v>4981</v>
      </c>
      <c r="F1272" t="s">
        <v>4982</v>
      </c>
      <c r="I1272" t="s">
        <v>4983</v>
      </c>
    </row>
    <row r="1273" spans="1:9" ht="13.5">
      <c r="A1273" s="841">
        <v>463766</v>
      </c>
      <c r="B1273" t="s">
        <v>4225</v>
      </c>
      <c r="C1273" t="s">
        <v>982</v>
      </c>
      <c r="D1273" t="s">
        <v>4984</v>
      </c>
      <c r="E1273" t="s">
        <v>4985</v>
      </c>
      <c r="F1273" t="s">
        <v>4986</v>
      </c>
      <c r="I1273" t="s">
        <v>4987</v>
      </c>
    </row>
    <row r="1274" spans="1:9" ht="13.5">
      <c r="A1274" s="841">
        <v>463799</v>
      </c>
      <c r="B1274" t="s">
        <v>4225</v>
      </c>
      <c r="C1274" t="s">
        <v>982</v>
      </c>
      <c r="D1274" t="s">
        <v>4988</v>
      </c>
      <c r="E1274" t="s">
        <v>4989</v>
      </c>
      <c r="F1274" t="s">
        <v>4990</v>
      </c>
      <c r="I1274" t="s">
        <v>4991</v>
      </c>
    </row>
    <row r="1275" spans="1:9" ht="13.5">
      <c r="A1275" s="841">
        <v>468042</v>
      </c>
      <c r="B1275" t="s">
        <v>916</v>
      </c>
      <c r="C1275" t="s">
        <v>39</v>
      </c>
      <c r="D1275" t="s">
        <v>4992</v>
      </c>
      <c r="E1275" t="s">
        <v>4992</v>
      </c>
      <c r="F1275" t="s">
        <v>4993</v>
      </c>
      <c r="I1275" t="s">
        <v>4994</v>
      </c>
    </row>
    <row r="1276" spans="1:9" ht="13.5">
      <c r="A1276" s="841">
        <v>468053</v>
      </c>
      <c r="B1276" t="s">
        <v>916</v>
      </c>
      <c r="C1276" t="s">
        <v>39</v>
      </c>
      <c r="D1276" t="s">
        <v>4995</v>
      </c>
      <c r="E1276" t="s">
        <v>4996</v>
      </c>
      <c r="F1276" t="s">
        <v>4997</v>
      </c>
      <c r="I1276" t="s">
        <v>4998</v>
      </c>
    </row>
    <row r="1277" spans="1:9" ht="13.5">
      <c r="A1277" s="841">
        <v>468064</v>
      </c>
      <c r="B1277" t="s">
        <v>916</v>
      </c>
      <c r="C1277" t="s">
        <v>39</v>
      </c>
      <c r="D1277" t="s">
        <v>4999</v>
      </c>
      <c r="E1277" t="s">
        <v>5000</v>
      </c>
      <c r="F1277" t="s">
        <v>5001</v>
      </c>
      <c r="I1277" t="s">
        <v>5002</v>
      </c>
    </row>
    <row r="1278" spans="1:9" ht="13.5">
      <c r="A1278" s="841">
        <v>468086</v>
      </c>
      <c r="B1278" t="s">
        <v>916</v>
      </c>
      <c r="C1278" t="s">
        <v>39</v>
      </c>
      <c r="D1278" t="s">
        <v>3639</v>
      </c>
      <c r="E1278" t="s">
        <v>3640</v>
      </c>
      <c r="F1278" t="s">
        <v>5003</v>
      </c>
      <c r="I1278" t="s">
        <v>5004</v>
      </c>
    </row>
    <row r="1279" spans="1:9" ht="13.5">
      <c r="A1279" s="841">
        <v>468334</v>
      </c>
      <c r="B1279" t="s">
        <v>981</v>
      </c>
      <c r="C1279" t="s">
        <v>982</v>
      </c>
      <c r="D1279" t="s">
        <v>5005</v>
      </c>
      <c r="E1279" t="s">
        <v>5006</v>
      </c>
      <c r="F1279" t="s">
        <v>5007</v>
      </c>
      <c r="I1279" t="s">
        <v>5008</v>
      </c>
    </row>
    <row r="1280" spans="1:9" ht="13.5">
      <c r="A1280" s="841">
        <v>468367</v>
      </c>
      <c r="B1280" t="s">
        <v>981</v>
      </c>
      <c r="C1280" t="s">
        <v>982</v>
      </c>
      <c r="D1280" t="s">
        <v>5009</v>
      </c>
      <c r="E1280" t="s">
        <v>5010</v>
      </c>
      <c r="F1280" t="s">
        <v>5011</v>
      </c>
      <c r="I1280" t="s">
        <v>5012</v>
      </c>
    </row>
    <row r="1281" spans="1:9" ht="13.5">
      <c r="A1281" s="841">
        <v>469458</v>
      </c>
      <c r="B1281" t="s">
        <v>981</v>
      </c>
      <c r="C1281" t="s">
        <v>982</v>
      </c>
      <c r="D1281" t="s">
        <v>5013</v>
      </c>
      <c r="E1281" t="s">
        <v>5014</v>
      </c>
      <c r="F1281" t="s">
        <v>5015</v>
      </c>
      <c r="I1281" t="s">
        <v>5016</v>
      </c>
    </row>
    <row r="1282" spans="1:9" ht="13.5">
      <c r="A1282" s="841">
        <v>469481</v>
      </c>
      <c r="B1282" t="s">
        <v>981</v>
      </c>
      <c r="C1282" t="s">
        <v>982</v>
      </c>
      <c r="D1282" t="s">
        <v>5017</v>
      </c>
      <c r="E1282" t="s">
        <v>5018</v>
      </c>
      <c r="F1282" t="s">
        <v>5019</v>
      </c>
      <c r="I1282" t="s">
        <v>5020</v>
      </c>
    </row>
    <row r="1283" spans="1:9" ht="13.5">
      <c r="A1283" s="841">
        <v>472711</v>
      </c>
      <c r="B1283" t="s">
        <v>981</v>
      </c>
      <c r="C1283" t="s">
        <v>982</v>
      </c>
      <c r="D1283" t="s">
        <v>5021</v>
      </c>
      <c r="E1283" t="s">
        <v>5022</v>
      </c>
      <c r="F1283" t="s">
        <v>5023</v>
      </c>
      <c r="I1283" t="s">
        <v>5024</v>
      </c>
    </row>
    <row r="1284" spans="1:9" ht="13.5">
      <c r="A1284" s="841">
        <v>473352</v>
      </c>
      <c r="B1284" t="s">
        <v>981</v>
      </c>
      <c r="C1284" t="s">
        <v>982</v>
      </c>
      <c r="D1284" t="s">
        <v>5025</v>
      </c>
      <c r="E1284" t="s">
        <v>5026</v>
      </c>
      <c r="F1284" t="s">
        <v>5027</v>
      </c>
      <c r="I1284" t="s">
        <v>5028</v>
      </c>
    </row>
    <row r="1285" spans="1:9" ht="13.5">
      <c r="A1285" s="841">
        <v>473835</v>
      </c>
      <c r="B1285" t="s">
        <v>981</v>
      </c>
      <c r="C1285" t="s">
        <v>982</v>
      </c>
      <c r="D1285" t="s">
        <v>5029</v>
      </c>
      <c r="E1285" t="s">
        <v>5030</v>
      </c>
      <c r="F1285" t="s">
        <v>5031</v>
      </c>
      <c r="I1285" t="s">
        <v>5032</v>
      </c>
    </row>
    <row r="1286" spans="1:9" ht="13.5">
      <c r="A1286" s="841">
        <v>474465</v>
      </c>
      <c r="B1286" t="s">
        <v>2081</v>
      </c>
      <c r="C1286" t="s">
        <v>2088</v>
      </c>
      <c r="D1286" t="s">
        <v>5033</v>
      </c>
      <c r="E1286" t="s">
        <v>5034</v>
      </c>
      <c r="F1286" t="s">
        <v>5035</v>
      </c>
      <c r="I1286" t="s">
        <v>5036</v>
      </c>
    </row>
    <row r="1287" spans="1:9" ht="13.5">
      <c r="A1287" s="841">
        <v>474825</v>
      </c>
      <c r="B1287" t="s">
        <v>4225</v>
      </c>
      <c r="C1287" t="s">
        <v>982</v>
      </c>
      <c r="D1287" t="s">
        <v>5037</v>
      </c>
      <c r="E1287" t="s">
        <v>5038</v>
      </c>
      <c r="F1287" t="s">
        <v>5039</v>
      </c>
      <c r="I1287" t="s">
        <v>5040</v>
      </c>
    </row>
    <row r="1288" spans="1:9" ht="13.5">
      <c r="A1288" s="841">
        <v>475219</v>
      </c>
      <c r="B1288" t="s">
        <v>916</v>
      </c>
      <c r="C1288" t="s">
        <v>39</v>
      </c>
      <c r="D1288" t="s">
        <v>5041</v>
      </c>
      <c r="E1288" t="s">
        <v>5042</v>
      </c>
      <c r="F1288" t="s">
        <v>5043</v>
      </c>
      <c r="I1288" t="s">
        <v>5044</v>
      </c>
    </row>
    <row r="1289" spans="1:9" ht="13.5">
      <c r="A1289" s="841">
        <v>475657</v>
      </c>
      <c r="B1289" t="s">
        <v>44</v>
      </c>
      <c r="C1289" t="s">
        <v>45</v>
      </c>
      <c r="D1289" t="s">
        <v>5045</v>
      </c>
      <c r="E1289" t="s">
        <v>5046</v>
      </c>
      <c r="F1289" t="s">
        <v>5047</v>
      </c>
      <c r="I1289" t="s">
        <v>5048</v>
      </c>
    </row>
    <row r="1290" spans="1:9" ht="13.5">
      <c r="A1290" s="841">
        <v>476681</v>
      </c>
      <c r="B1290" t="s">
        <v>44</v>
      </c>
      <c r="C1290" t="s">
        <v>45</v>
      </c>
      <c r="D1290" t="s">
        <v>5049</v>
      </c>
      <c r="E1290" t="s">
        <v>5050</v>
      </c>
      <c r="F1290" t="s">
        <v>5051</v>
      </c>
      <c r="I1290" t="s">
        <v>5052</v>
      </c>
    </row>
    <row r="1291" spans="1:9" ht="13.5">
      <c r="A1291" s="841">
        <v>476692</v>
      </c>
      <c r="B1291" t="s">
        <v>44</v>
      </c>
      <c r="C1291" t="s">
        <v>45</v>
      </c>
      <c r="D1291" t="s">
        <v>5053</v>
      </c>
      <c r="E1291" t="s">
        <v>5054</v>
      </c>
      <c r="F1291" t="s">
        <v>5055</v>
      </c>
      <c r="I1291" t="s">
        <v>5056</v>
      </c>
    </row>
    <row r="1292" spans="1:9" ht="13.5">
      <c r="A1292" s="841">
        <v>477862</v>
      </c>
      <c r="B1292" t="s">
        <v>2081</v>
      </c>
      <c r="C1292" t="s">
        <v>5057</v>
      </c>
      <c r="D1292" t="s">
        <v>5058</v>
      </c>
      <c r="E1292" t="s">
        <v>5059</v>
      </c>
      <c r="F1292" t="s">
        <v>5060</v>
      </c>
      <c r="I1292" t="s">
        <v>5061</v>
      </c>
    </row>
    <row r="1293" spans="1:9" ht="13.5">
      <c r="A1293" s="841">
        <v>477895</v>
      </c>
      <c r="B1293" t="s">
        <v>44</v>
      </c>
      <c r="C1293" t="s">
        <v>45</v>
      </c>
      <c r="D1293" t="s">
        <v>5062</v>
      </c>
      <c r="E1293" t="s">
        <v>5063</v>
      </c>
      <c r="F1293" t="s">
        <v>5064</v>
      </c>
      <c r="I1293" t="s">
        <v>5065</v>
      </c>
    </row>
    <row r="1294" spans="1:9" ht="13.5">
      <c r="A1294" s="841">
        <v>477941</v>
      </c>
      <c r="B1294" t="s">
        <v>44</v>
      </c>
      <c r="C1294" t="s">
        <v>45</v>
      </c>
      <c r="D1294" t="s">
        <v>5066</v>
      </c>
      <c r="E1294" t="s">
        <v>5067</v>
      </c>
      <c r="F1294" t="s">
        <v>5068</v>
      </c>
      <c r="I1294" t="s">
        <v>5069</v>
      </c>
    </row>
    <row r="1295" spans="1:9" ht="13.5">
      <c r="A1295" s="841">
        <v>478548</v>
      </c>
      <c r="B1295" t="s">
        <v>44</v>
      </c>
      <c r="C1295" t="s">
        <v>45</v>
      </c>
      <c r="D1295" t="s">
        <v>5070</v>
      </c>
      <c r="E1295" t="s">
        <v>5071</v>
      </c>
      <c r="F1295" t="s">
        <v>5072</v>
      </c>
      <c r="I1295" t="s">
        <v>5073</v>
      </c>
    </row>
    <row r="1296" spans="1:9" ht="13.5">
      <c r="A1296" s="841">
        <v>478582</v>
      </c>
      <c r="B1296" t="s">
        <v>44</v>
      </c>
      <c r="C1296" t="s">
        <v>45</v>
      </c>
      <c r="D1296" t="s">
        <v>5074</v>
      </c>
      <c r="E1296" t="s">
        <v>5075</v>
      </c>
      <c r="F1296" t="s">
        <v>5076</v>
      </c>
      <c r="I1296" t="s">
        <v>5077</v>
      </c>
    </row>
    <row r="1297" spans="1:9" ht="13.5">
      <c r="A1297" s="841">
        <v>478638</v>
      </c>
      <c r="B1297" t="s">
        <v>44</v>
      </c>
      <c r="C1297" t="s">
        <v>45</v>
      </c>
      <c r="D1297" t="s">
        <v>5078</v>
      </c>
      <c r="E1297" t="s">
        <v>5079</v>
      </c>
      <c r="F1297" t="s">
        <v>5080</v>
      </c>
      <c r="I1297" t="s">
        <v>5081</v>
      </c>
    </row>
    <row r="1298" spans="1:9" ht="13.5">
      <c r="A1298" s="841">
        <v>478694</v>
      </c>
      <c r="B1298" t="s">
        <v>44</v>
      </c>
      <c r="C1298" t="s">
        <v>45</v>
      </c>
      <c r="D1298" t="s">
        <v>5082</v>
      </c>
      <c r="E1298" t="s">
        <v>5083</v>
      </c>
      <c r="F1298" t="s">
        <v>5084</v>
      </c>
      <c r="I1298" t="s">
        <v>5085</v>
      </c>
    </row>
    <row r="1299" spans="1:9" ht="13.5">
      <c r="A1299" s="841">
        <v>479460</v>
      </c>
      <c r="B1299" t="s">
        <v>981</v>
      </c>
      <c r="C1299" t="s">
        <v>982</v>
      </c>
      <c r="D1299" t="s">
        <v>5086</v>
      </c>
      <c r="E1299" t="s">
        <v>5087</v>
      </c>
      <c r="F1299" t="s">
        <v>5088</v>
      </c>
      <c r="I1299" t="s">
        <v>5089</v>
      </c>
    </row>
    <row r="1300" spans="1:9" ht="13.5">
      <c r="A1300" s="841">
        <v>479482</v>
      </c>
      <c r="B1300" t="s">
        <v>981</v>
      </c>
      <c r="C1300" t="s">
        <v>982</v>
      </c>
      <c r="D1300" t="s">
        <v>5090</v>
      </c>
      <c r="E1300" t="s">
        <v>5091</v>
      </c>
      <c r="F1300" t="s">
        <v>5092</v>
      </c>
      <c r="I1300" t="s">
        <v>5093</v>
      </c>
    </row>
    <row r="1301" spans="1:9" ht="13.5">
      <c r="A1301" s="841">
        <v>479493</v>
      </c>
      <c r="B1301" t="s">
        <v>981</v>
      </c>
      <c r="C1301" t="s">
        <v>982</v>
      </c>
      <c r="D1301" t="s">
        <v>5094</v>
      </c>
      <c r="E1301" t="s">
        <v>5094</v>
      </c>
      <c r="F1301" t="s">
        <v>5095</v>
      </c>
      <c r="I1301" t="s">
        <v>5096</v>
      </c>
    </row>
    <row r="1302" spans="1:9" ht="13.5">
      <c r="A1302" s="841">
        <v>479617</v>
      </c>
      <c r="B1302" t="s">
        <v>981</v>
      </c>
      <c r="C1302" t="s">
        <v>982</v>
      </c>
      <c r="D1302" t="s">
        <v>5097</v>
      </c>
      <c r="E1302" t="s">
        <v>5098</v>
      </c>
      <c r="F1302" t="s">
        <v>5099</v>
      </c>
      <c r="I1302" t="s">
        <v>5100</v>
      </c>
    </row>
    <row r="1303" spans="1:9" ht="13.5">
      <c r="A1303" s="841">
        <v>480710</v>
      </c>
      <c r="B1303" t="s">
        <v>981</v>
      </c>
      <c r="C1303" t="s">
        <v>982</v>
      </c>
      <c r="D1303" t="s">
        <v>5101</v>
      </c>
      <c r="E1303" t="s">
        <v>5102</v>
      </c>
      <c r="F1303" t="s">
        <v>5103</v>
      </c>
      <c r="I1303" t="s">
        <v>5104</v>
      </c>
    </row>
    <row r="1304" spans="1:9" ht="13.5">
      <c r="A1304" s="841">
        <v>480721</v>
      </c>
      <c r="B1304" t="s">
        <v>981</v>
      </c>
      <c r="C1304" t="s">
        <v>982</v>
      </c>
      <c r="D1304" t="s">
        <v>5105</v>
      </c>
      <c r="E1304" t="s">
        <v>5106</v>
      </c>
      <c r="F1304" t="s">
        <v>5107</v>
      </c>
      <c r="I1304" t="s">
        <v>5108</v>
      </c>
    </row>
    <row r="1305" spans="1:9" ht="13.5">
      <c r="A1305" s="841">
        <v>480732</v>
      </c>
      <c r="B1305" t="s">
        <v>981</v>
      </c>
      <c r="C1305" t="s">
        <v>982</v>
      </c>
      <c r="D1305" t="s">
        <v>5109</v>
      </c>
      <c r="E1305" t="s">
        <v>5110</v>
      </c>
      <c r="F1305" t="s">
        <v>5111</v>
      </c>
      <c r="I1305" t="s">
        <v>5112</v>
      </c>
    </row>
    <row r="1306" spans="1:9" ht="13.5">
      <c r="A1306" s="841">
        <v>480743</v>
      </c>
      <c r="B1306" t="s">
        <v>981</v>
      </c>
      <c r="C1306" t="s">
        <v>982</v>
      </c>
      <c r="D1306" t="s">
        <v>5113</v>
      </c>
      <c r="E1306" t="s">
        <v>5114</v>
      </c>
      <c r="F1306" t="s">
        <v>5115</v>
      </c>
      <c r="I1306" t="s">
        <v>5116</v>
      </c>
    </row>
    <row r="1307" spans="1:9" ht="13.5">
      <c r="A1307" s="841">
        <v>481722</v>
      </c>
      <c r="B1307" t="s">
        <v>44</v>
      </c>
      <c r="C1307" t="s">
        <v>45</v>
      </c>
      <c r="D1307" t="s">
        <v>5117</v>
      </c>
      <c r="E1307" t="s">
        <v>5118</v>
      </c>
      <c r="F1307" t="s">
        <v>5119</v>
      </c>
      <c r="I1307" t="s">
        <v>5120</v>
      </c>
    </row>
    <row r="1308" spans="1:9" ht="13.5">
      <c r="A1308" s="841">
        <v>481777</v>
      </c>
      <c r="B1308" t="s">
        <v>916</v>
      </c>
      <c r="C1308" t="s">
        <v>1500</v>
      </c>
      <c r="D1308" t="s">
        <v>5121</v>
      </c>
      <c r="E1308" t="s">
        <v>5122</v>
      </c>
      <c r="F1308" t="s">
        <v>5123</v>
      </c>
      <c r="I1308" t="s">
        <v>5124</v>
      </c>
    </row>
    <row r="1309" spans="1:9" ht="13.5">
      <c r="A1309" s="841">
        <v>481788</v>
      </c>
      <c r="B1309" t="s">
        <v>916</v>
      </c>
      <c r="C1309" t="s">
        <v>1500</v>
      </c>
      <c r="D1309" t="s">
        <v>5125</v>
      </c>
      <c r="E1309" t="s">
        <v>5126</v>
      </c>
      <c r="F1309" t="s">
        <v>5127</v>
      </c>
      <c r="I1309" t="s">
        <v>5128</v>
      </c>
    </row>
    <row r="1310" spans="1:9" ht="13.5">
      <c r="A1310" s="841">
        <v>482396</v>
      </c>
      <c r="B1310" t="s">
        <v>916</v>
      </c>
      <c r="C1310" t="s">
        <v>1500</v>
      </c>
      <c r="D1310" t="s">
        <v>5129</v>
      </c>
      <c r="E1310" t="s">
        <v>5130</v>
      </c>
      <c r="F1310" t="s">
        <v>5131</v>
      </c>
      <c r="I1310" t="s">
        <v>5132</v>
      </c>
    </row>
    <row r="1311" spans="1:9" ht="13.5">
      <c r="A1311" s="841">
        <v>484411</v>
      </c>
      <c r="B1311" t="s">
        <v>4225</v>
      </c>
      <c r="C1311" t="s">
        <v>982</v>
      </c>
      <c r="D1311" t="s">
        <v>7157</v>
      </c>
      <c r="E1311" t="s">
        <v>7158</v>
      </c>
      <c r="F1311" t="s">
        <v>7159</v>
      </c>
      <c r="I1311" t="s">
        <v>5133</v>
      </c>
    </row>
    <row r="1312" spans="1:9" ht="13.5">
      <c r="A1312" s="841">
        <v>484422</v>
      </c>
      <c r="B1312" t="s">
        <v>4225</v>
      </c>
      <c r="C1312" t="s">
        <v>982</v>
      </c>
      <c r="D1312" t="s">
        <v>5134</v>
      </c>
      <c r="E1312" t="s">
        <v>5135</v>
      </c>
      <c r="F1312" t="s">
        <v>5136</v>
      </c>
      <c r="I1312" t="s">
        <v>5137</v>
      </c>
    </row>
    <row r="1313" spans="1:9" ht="13.5">
      <c r="A1313" s="841">
        <v>484781</v>
      </c>
      <c r="B1313" t="s">
        <v>2081</v>
      </c>
      <c r="C1313" t="s">
        <v>2133</v>
      </c>
      <c r="D1313" t="s">
        <v>5138</v>
      </c>
      <c r="E1313" t="s">
        <v>5139</v>
      </c>
      <c r="F1313" t="s">
        <v>5140</v>
      </c>
      <c r="I1313" t="s">
        <v>5141</v>
      </c>
    </row>
    <row r="1314" spans="1:9" ht="13.5">
      <c r="A1314" s="841">
        <v>485096</v>
      </c>
      <c r="B1314" t="s">
        <v>44</v>
      </c>
      <c r="C1314" t="s">
        <v>45</v>
      </c>
      <c r="D1314" t="s">
        <v>5142</v>
      </c>
      <c r="E1314" t="s">
        <v>5143</v>
      </c>
      <c r="F1314" t="s">
        <v>5144</v>
      </c>
      <c r="I1314" t="s">
        <v>5145</v>
      </c>
    </row>
    <row r="1315" spans="1:9" ht="13.5">
      <c r="A1315" s="841">
        <v>485388</v>
      </c>
      <c r="B1315" t="s">
        <v>2081</v>
      </c>
      <c r="C1315" t="s">
        <v>2088</v>
      </c>
      <c r="D1315" t="s">
        <v>5146</v>
      </c>
      <c r="E1315" t="s">
        <v>5147</v>
      </c>
      <c r="F1315" t="s">
        <v>5148</v>
      </c>
      <c r="I1315" t="s">
        <v>5149</v>
      </c>
    </row>
    <row r="1316" spans="1:9" ht="13.5">
      <c r="A1316" s="841">
        <v>485399</v>
      </c>
      <c r="B1316" t="s">
        <v>2081</v>
      </c>
      <c r="C1316" t="s">
        <v>2088</v>
      </c>
      <c r="D1316" t="s">
        <v>5150</v>
      </c>
      <c r="E1316" t="s">
        <v>5151</v>
      </c>
      <c r="F1316" t="s">
        <v>5152</v>
      </c>
      <c r="I1316" t="s">
        <v>5153</v>
      </c>
    </row>
    <row r="1317" spans="1:9" ht="13.5">
      <c r="A1317" s="841">
        <v>486817</v>
      </c>
      <c r="B1317" t="s">
        <v>44</v>
      </c>
      <c r="C1317" t="s">
        <v>45</v>
      </c>
      <c r="D1317" t="s">
        <v>5154</v>
      </c>
      <c r="E1317" t="s">
        <v>5155</v>
      </c>
      <c r="F1317" t="s">
        <v>5156</v>
      </c>
      <c r="I1317" t="s">
        <v>5157</v>
      </c>
    </row>
    <row r="1318" spans="1:9" ht="13.5">
      <c r="A1318" s="841">
        <v>486828</v>
      </c>
      <c r="B1318" t="s">
        <v>44</v>
      </c>
      <c r="C1318" t="s">
        <v>45</v>
      </c>
      <c r="D1318" t="s">
        <v>5158</v>
      </c>
      <c r="E1318" t="s">
        <v>5159</v>
      </c>
      <c r="F1318" t="s">
        <v>5160</v>
      </c>
      <c r="I1318" t="s">
        <v>5161</v>
      </c>
    </row>
    <row r="1319" spans="1:9" ht="13.5">
      <c r="A1319" s="841">
        <v>486862</v>
      </c>
      <c r="B1319" t="s">
        <v>44</v>
      </c>
      <c r="C1319" t="s">
        <v>45</v>
      </c>
      <c r="D1319" t="s">
        <v>5162</v>
      </c>
      <c r="E1319" t="s">
        <v>5163</v>
      </c>
      <c r="F1319" t="s">
        <v>5164</v>
      </c>
      <c r="I1319" t="s">
        <v>5165</v>
      </c>
    </row>
    <row r="1320" spans="1:9" ht="13.5">
      <c r="A1320" s="841">
        <v>487278</v>
      </c>
      <c r="B1320" t="s">
        <v>2081</v>
      </c>
      <c r="C1320" t="s">
        <v>2083</v>
      </c>
      <c r="D1320" t="s">
        <v>5166</v>
      </c>
      <c r="E1320" t="s">
        <v>5167</v>
      </c>
      <c r="F1320" t="s">
        <v>5168</v>
      </c>
      <c r="I1320" t="s">
        <v>5169</v>
      </c>
    </row>
    <row r="1321" spans="1:9" ht="13.5">
      <c r="A1321" s="841">
        <v>488448</v>
      </c>
      <c r="B1321" t="s">
        <v>916</v>
      </c>
      <c r="C1321" t="s">
        <v>39</v>
      </c>
      <c r="D1321" t="s">
        <v>206</v>
      </c>
      <c r="E1321" t="s">
        <v>207</v>
      </c>
      <c r="F1321" t="s">
        <v>5170</v>
      </c>
      <c r="I1321" t="s">
        <v>5171</v>
      </c>
    </row>
    <row r="1322" spans="1:9" ht="13.5">
      <c r="A1322" s="841">
        <v>488471</v>
      </c>
      <c r="B1322" t="s">
        <v>981</v>
      </c>
      <c r="C1322" t="s">
        <v>982</v>
      </c>
      <c r="D1322" t="s">
        <v>5172</v>
      </c>
      <c r="E1322" t="s">
        <v>5173</v>
      </c>
      <c r="F1322" t="s">
        <v>5174</v>
      </c>
      <c r="I1322" t="s">
        <v>5175</v>
      </c>
    </row>
    <row r="1323" spans="1:9" ht="13.5">
      <c r="A1323" s="841">
        <v>488493</v>
      </c>
      <c r="B1323" t="s">
        <v>981</v>
      </c>
      <c r="C1323" t="s">
        <v>982</v>
      </c>
      <c r="D1323" t="s">
        <v>5176</v>
      </c>
      <c r="E1323" t="s">
        <v>5177</v>
      </c>
      <c r="F1323" t="s">
        <v>5178</v>
      </c>
      <c r="I1323" t="s">
        <v>5179</v>
      </c>
    </row>
    <row r="1324" spans="1:9" ht="13.5">
      <c r="A1324" s="841">
        <v>489281</v>
      </c>
      <c r="B1324" t="s">
        <v>981</v>
      </c>
      <c r="C1324" t="s">
        <v>982</v>
      </c>
      <c r="D1324" t="s">
        <v>5180</v>
      </c>
      <c r="E1324" t="s">
        <v>5181</v>
      </c>
      <c r="F1324" t="s">
        <v>5182</v>
      </c>
      <c r="I1324" t="s">
        <v>5183</v>
      </c>
    </row>
    <row r="1325" spans="1:9" ht="13.5">
      <c r="A1325" s="841">
        <v>489292</v>
      </c>
      <c r="B1325" t="s">
        <v>981</v>
      </c>
      <c r="C1325" t="s">
        <v>982</v>
      </c>
      <c r="D1325" t="s">
        <v>5184</v>
      </c>
      <c r="E1325" t="s">
        <v>5185</v>
      </c>
      <c r="F1325" t="s">
        <v>5186</v>
      </c>
      <c r="I1325" t="s">
        <v>5187</v>
      </c>
    </row>
    <row r="1326" spans="1:9" ht="13.5">
      <c r="A1326" s="841">
        <v>489337</v>
      </c>
      <c r="B1326" t="s">
        <v>981</v>
      </c>
      <c r="C1326" t="s">
        <v>982</v>
      </c>
      <c r="D1326" t="s">
        <v>5188</v>
      </c>
      <c r="E1326" t="s">
        <v>5189</v>
      </c>
      <c r="F1326" t="s">
        <v>5190</v>
      </c>
      <c r="I1326" t="s">
        <v>5191</v>
      </c>
    </row>
    <row r="1327" spans="1:9" ht="13.5">
      <c r="A1327" s="841">
        <v>491082</v>
      </c>
      <c r="B1327" t="s">
        <v>916</v>
      </c>
      <c r="C1327" t="s">
        <v>1500</v>
      </c>
      <c r="D1327" t="s">
        <v>5192</v>
      </c>
      <c r="E1327" t="s">
        <v>5193</v>
      </c>
      <c r="F1327" t="s">
        <v>5194</v>
      </c>
      <c r="I1327" t="s">
        <v>5195</v>
      </c>
    </row>
    <row r="1328" spans="1:9" ht="13.5">
      <c r="A1328" s="841">
        <v>491105</v>
      </c>
      <c r="B1328" t="s">
        <v>916</v>
      </c>
      <c r="C1328" t="s">
        <v>1500</v>
      </c>
      <c r="D1328" t="s">
        <v>5196</v>
      </c>
      <c r="E1328" t="s">
        <v>5197</v>
      </c>
      <c r="F1328" t="s">
        <v>5198</v>
      </c>
      <c r="I1328" t="s">
        <v>5199</v>
      </c>
    </row>
    <row r="1329" spans="1:9" ht="13.5">
      <c r="A1329" s="841">
        <v>491116</v>
      </c>
      <c r="B1329" t="s">
        <v>916</v>
      </c>
      <c r="C1329" t="s">
        <v>1500</v>
      </c>
      <c r="D1329" t="s">
        <v>5200</v>
      </c>
      <c r="E1329" t="s">
        <v>5201</v>
      </c>
      <c r="F1329" t="s">
        <v>5202</v>
      </c>
      <c r="I1329" t="s">
        <v>5203</v>
      </c>
    </row>
    <row r="1330" spans="1:9" ht="13.5">
      <c r="A1330" s="841">
        <v>491464</v>
      </c>
      <c r="B1330" t="s">
        <v>981</v>
      </c>
      <c r="C1330" t="s">
        <v>982</v>
      </c>
      <c r="D1330" t="s">
        <v>5204</v>
      </c>
      <c r="E1330" t="s">
        <v>5205</v>
      </c>
      <c r="F1330" t="s">
        <v>5206</v>
      </c>
      <c r="I1330" t="s">
        <v>5207</v>
      </c>
    </row>
    <row r="1331" spans="1:9" ht="13.5">
      <c r="A1331" s="841">
        <v>491622</v>
      </c>
      <c r="B1331" t="s">
        <v>981</v>
      </c>
      <c r="C1331" t="s">
        <v>982</v>
      </c>
      <c r="D1331" t="s">
        <v>5208</v>
      </c>
      <c r="E1331" t="s">
        <v>5209</v>
      </c>
      <c r="F1331" t="s">
        <v>5210</v>
      </c>
      <c r="I1331" t="s">
        <v>5211</v>
      </c>
    </row>
    <row r="1332" spans="1:9" ht="13.5">
      <c r="A1332" s="841">
        <v>491778</v>
      </c>
      <c r="B1332" t="s">
        <v>916</v>
      </c>
      <c r="C1332" t="s">
        <v>1500</v>
      </c>
      <c r="D1332" t="s">
        <v>5212</v>
      </c>
      <c r="E1332" t="s">
        <v>5213</v>
      </c>
      <c r="F1332" t="s">
        <v>5214</v>
      </c>
      <c r="I1332" t="s">
        <v>5215</v>
      </c>
    </row>
    <row r="1333" spans="1:9" ht="13.5">
      <c r="A1333" s="841">
        <v>491789</v>
      </c>
      <c r="B1333" t="s">
        <v>916</v>
      </c>
      <c r="C1333" t="s">
        <v>1500</v>
      </c>
      <c r="D1333" t="s">
        <v>5216</v>
      </c>
      <c r="E1333" t="s">
        <v>5217</v>
      </c>
      <c r="F1333" t="s">
        <v>5218</v>
      </c>
      <c r="I1333" t="s">
        <v>5219</v>
      </c>
    </row>
    <row r="1334" spans="1:9" ht="13.5">
      <c r="A1334" s="841">
        <v>492926</v>
      </c>
      <c r="B1334" t="s">
        <v>981</v>
      </c>
      <c r="C1334" t="s">
        <v>982</v>
      </c>
      <c r="D1334" t="s">
        <v>934</v>
      </c>
      <c r="E1334" t="s">
        <v>5220</v>
      </c>
      <c r="F1334" t="s">
        <v>936</v>
      </c>
      <c r="I1334" t="s">
        <v>5221</v>
      </c>
    </row>
    <row r="1335" spans="1:9" ht="13.5">
      <c r="A1335" s="841">
        <v>494209</v>
      </c>
      <c r="B1335" t="s">
        <v>44</v>
      </c>
      <c r="C1335" t="s">
        <v>45</v>
      </c>
      <c r="D1335" t="s">
        <v>7160</v>
      </c>
      <c r="E1335" t="s">
        <v>7161</v>
      </c>
      <c r="F1335" t="s">
        <v>7162</v>
      </c>
      <c r="I1335" t="s">
        <v>5222</v>
      </c>
    </row>
    <row r="1336" spans="1:9" ht="13.5">
      <c r="A1336" s="841">
        <v>494243</v>
      </c>
      <c r="B1336" t="s">
        <v>44</v>
      </c>
      <c r="C1336" t="s">
        <v>45</v>
      </c>
      <c r="D1336" t="s">
        <v>5223</v>
      </c>
      <c r="E1336" t="s">
        <v>5224</v>
      </c>
      <c r="F1336" t="s">
        <v>5225</v>
      </c>
      <c r="I1336" t="s">
        <v>5226</v>
      </c>
    </row>
    <row r="1337" spans="1:9" ht="13.5">
      <c r="A1337" s="841">
        <v>494265</v>
      </c>
      <c r="B1337" t="s">
        <v>44</v>
      </c>
      <c r="C1337" t="s">
        <v>45</v>
      </c>
      <c r="D1337" t="s">
        <v>5227</v>
      </c>
      <c r="E1337" t="s">
        <v>5228</v>
      </c>
      <c r="F1337" t="s">
        <v>5229</v>
      </c>
      <c r="I1337" t="s">
        <v>5230</v>
      </c>
    </row>
    <row r="1338" spans="1:9" ht="13.5">
      <c r="A1338" s="841">
        <v>494287</v>
      </c>
      <c r="B1338" t="s">
        <v>44</v>
      </c>
      <c r="C1338" t="s">
        <v>45</v>
      </c>
      <c r="D1338" t="s">
        <v>5231</v>
      </c>
      <c r="E1338" t="s">
        <v>5232</v>
      </c>
      <c r="F1338" t="s">
        <v>5233</v>
      </c>
      <c r="I1338" t="s">
        <v>5234</v>
      </c>
    </row>
    <row r="1339" spans="1:9" ht="13.5">
      <c r="A1339" s="841">
        <v>494838</v>
      </c>
      <c r="B1339" t="s">
        <v>44</v>
      </c>
      <c r="C1339" t="s">
        <v>45</v>
      </c>
      <c r="D1339" t="s">
        <v>5235</v>
      </c>
      <c r="E1339" t="s">
        <v>5236</v>
      </c>
      <c r="F1339" t="s">
        <v>5237</v>
      </c>
      <c r="I1339" t="s">
        <v>5238</v>
      </c>
    </row>
    <row r="1340" spans="1:9" ht="13.5">
      <c r="A1340" s="841">
        <v>494850</v>
      </c>
      <c r="B1340" t="s">
        <v>44</v>
      </c>
      <c r="C1340" t="s">
        <v>45</v>
      </c>
      <c r="D1340" t="s">
        <v>5239</v>
      </c>
      <c r="E1340" t="s">
        <v>5240</v>
      </c>
      <c r="F1340" t="s">
        <v>5241</v>
      </c>
      <c r="I1340" t="s">
        <v>5242</v>
      </c>
    </row>
    <row r="1341" spans="1:9" ht="13.5">
      <c r="A1341" s="841">
        <v>494872</v>
      </c>
      <c r="B1341" t="s">
        <v>44</v>
      </c>
      <c r="C1341" t="s">
        <v>45</v>
      </c>
      <c r="D1341" t="s">
        <v>5243</v>
      </c>
      <c r="E1341" t="s">
        <v>5244</v>
      </c>
      <c r="F1341" t="s">
        <v>5245</v>
      </c>
      <c r="I1341" t="s">
        <v>5246</v>
      </c>
    </row>
    <row r="1342" spans="1:9" ht="13.5">
      <c r="A1342" s="841">
        <v>494883</v>
      </c>
      <c r="B1342" t="s">
        <v>44</v>
      </c>
      <c r="C1342" t="s">
        <v>45</v>
      </c>
      <c r="D1342" t="s">
        <v>5247</v>
      </c>
      <c r="E1342" t="s">
        <v>5248</v>
      </c>
      <c r="F1342" t="s">
        <v>5249</v>
      </c>
      <c r="I1342" t="s">
        <v>5250</v>
      </c>
    </row>
    <row r="1343" spans="1:9" ht="13.5">
      <c r="A1343" s="841">
        <v>495435</v>
      </c>
      <c r="B1343" t="s">
        <v>916</v>
      </c>
      <c r="C1343" t="s">
        <v>39</v>
      </c>
      <c r="D1343" t="s">
        <v>5251</v>
      </c>
      <c r="E1343" t="s">
        <v>5252</v>
      </c>
      <c r="F1343" t="s">
        <v>5253</v>
      </c>
      <c r="I1343" t="s">
        <v>5254</v>
      </c>
    </row>
    <row r="1344" spans="1:9" ht="13.5">
      <c r="A1344" s="841">
        <v>496379</v>
      </c>
      <c r="B1344" t="s">
        <v>2081</v>
      </c>
      <c r="C1344" t="s">
        <v>2083</v>
      </c>
      <c r="D1344" t="s">
        <v>5255</v>
      </c>
      <c r="E1344" t="s">
        <v>5256</v>
      </c>
      <c r="F1344" t="s">
        <v>5257</v>
      </c>
      <c r="I1344" t="s">
        <v>5258</v>
      </c>
    </row>
    <row r="1345" spans="1:9" ht="13.5">
      <c r="A1345" s="841">
        <v>496380</v>
      </c>
      <c r="B1345" t="s">
        <v>2081</v>
      </c>
      <c r="C1345" t="s">
        <v>2082</v>
      </c>
      <c r="D1345" t="s">
        <v>5259</v>
      </c>
      <c r="E1345" t="s">
        <v>5260</v>
      </c>
      <c r="F1345" t="s">
        <v>5261</v>
      </c>
      <c r="I1345" t="s">
        <v>5262</v>
      </c>
    </row>
    <row r="1346" spans="1:9" ht="13.5">
      <c r="A1346" s="841">
        <v>496403</v>
      </c>
      <c r="B1346" t="s">
        <v>2081</v>
      </c>
      <c r="C1346" t="s">
        <v>2133</v>
      </c>
      <c r="D1346" t="s">
        <v>5263</v>
      </c>
      <c r="E1346" t="s">
        <v>5263</v>
      </c>
      <c r="F1346" t="s">
        <v>5264</v>
      </c>
      <c r="I1346" t="s">
        <v>5265</v>
      </c>
    </row>
    <row r="1347" spans="1:9" ht="13.5">
      <c r="A1347" s="841">
        <v>496414</v>
      </c>
      <c r="B1347" t="s">
        <v>2081</v>
      </c>
      <c r="C1347" t="s">
        <v>2133</v>
      </c>
      <c r="D1347" t="s">
        <v>5266</v>
      </c>
      <c r="E1347" t="s">
        <v>5267</v>
      </c>
      <c r="F1347" t="s">
        <v>5268</v>
      </c>
      <c r="I1347" t="s">
        <v>5269</v>
      </c>
    </row>
    <row r="1348" spans="1:9" ht="13.5">
      <c r="A1348" s="841">
        <v>497099</v>
      </c>
      <c r="B1348" t="s">
        <v>981</v>
      </c>
      <c r="C1348" t="s">
        <v>982</v>
      </c>
      <c r="D1348" t="s">
        <v>5270</v>
      </c>
      <c r="E1348" t="s">
        <v>5271</v>
      </c>
      <c r="F1348" t="s">
        <v>5272</v>
      </c>
      <c r="I1348" t="s">
        <v>5273</v>
      </c>
    </row>
    <row r="1349" spans="1:9" ht="13.5">
      <c r="A1349" s="841">
        <v>497921</v>
      </c>
      <c r="B1349" t="s">
        <v>981</v>
      </c>
      <c r="C1349" t="s">
        <v>982</v>
      </c>
      <c r="D1349" t="s">
        <v>5274</v>
      </c>
      <c r="E1349" t="s">
        <v>5275</v>
      </c>
      <c r="F1349" t="s">
        <v>5276</v>
      </c>
      <c r="I1349" t="s">
        <v>5277</v>
      </c>
    </row>
    <row r="1350" spans="1:9" ht="13.5">
      <c r="A1350" s="841">
        <v>497954</v>
      </c>
      <c r="B1350" t="s">
        <v>981</v>
      </c>
      <c r="C1350" t="s">
        <v>982</v>
      </c>
      <c r="D1350" t="s">
        <v>5278</v>
      </c>
      <c r="E1350" t="s">
        <v>5279</v>
      </c>
      <c r="F1350" t="s">
        <v>5280</v>
      </c>
      <c r="I1350" t="s">
        <v>5281</v>
      </c>
    </row>
    <row r="1351" spans="1:9" ht="13.5">
      <c r="A1351" s="841">
        <v>497965</v>
      </c>
      <c r="B1351" t="s">
        <v>981</v>
      </c>
      <c r="C1351" t="s">
        <v>982</v>
      </c>
      <c r="D1351" t="s">
        <v>5282</v>
      </c>
      <c r="E1351" t="s">
        <v>5283</v>
      </c>
      <c r="F1351" t="s">
        <v>5284</v>
      </c>
      <c r="I1351" t="s">
        <v>5285</v>
      </c>
    </row>
    <row r="1352" spans="1:9" ht="13.5">
      <c r="A1352" s="841">
        <v>497976</v>
      </c>
      <c r="B1352" t="s">
        <v>981</v>
      </c>
      <c r="C1352" t="s">
        <v>982</v>
      </c>
      <c r="D1352" t="s">
        <v>5286</v>
      </c>
      <c r="E1352" t="s">
        <v>5286</v>
      </c>
      <c r="F1352" t="s">
        <v>5287</v>
      </c>
      <c r="I1352" t="s">
        <v>5288</v>
      </c>
    </row>
    <row r="1353" spans="1:9" ht="13.5">
      <c r="A1353" s="841">
        <v>497987</v>
      </c>
      <c r="B1353" t="s">
        <v>981</v>
      </c>
      <c r="C1353" t="s">
        <v>982</v>
      </c>
      <c r="D1353" t="s">
        <v>965</v>
      </c>
      <c r="E1353" t="s">
        <v>966</v>
      </c>
      <c r="F1353" t="s">
        <v>967</v>
      </c>
      <c r="I1353" t="s">
        <v>5289</v>
      </c>
    </row>
    <row r="1354" spans="1:9" ht="13.5">
      <c r="A1354" s="841">
        <v>497998</v>
      </c>
      <c r="B1354" t="s">
        <v>981</v>
      </c>
      <c r="C1354" t="s">
        <v>982</v>
      </c>
      <c r="D1354" t="s">
        <v>5290</v>
      </c>
      <c r="E1354" t="s">
        <v>5291</v>
      </c>
      <c r="F1354" t="s">
        <v>5292</v>
      </c>
      <c r="I1354" t="s">
        <v>5293</v>
      </c>
    </row>
    <row r="1355" spans="1:9" ht="13.5">
      <c r="A1355" s="841">
        <v>499653</v>
      </c>
      <c r="B1355" t="s">
        <v>2081</v>
      </c>
      <c r="C1355" t="s">
        <v>2133</v>
      </c>
      <c r="D1355" t="s">
        <v>5294</v>
      </c>
      <c r="E1355" t="s">
        <v>5295</v>
      </c>
      <c r="F1355" t="s">
        <v>5296</v>
      </c>
      <c r="I1355" t="s">
        <v>5297</v>
      </c>
    </row>
    <row r="1356" spans="1:9" ht="13.5">
      <c r="A1356" s="841">
        <v>500858</v>
      </c>
      <c r="B1356" t="s">
        <v>981</v>
      </c>
      <c r="C1356" t="s">
        <v>982</v>
      </c>
      <c r="D1356" t="s">
        <v>5298</v>
      </c>
      <c r="E1356" t="s">
        <v>5299</v>
      </c>
      <c r="F1356" t="s">
        <v>5300</v>
      </c>
      <c r="I1356" t="s">
        <v>5301</v>
      </c>
    </row>
    <row r="1357" spans="1:9" ht="13.5">
      <c r="A1357" s="841">
        <v>501275</v>
      </c>
      <c r="B1357" t="s">
        <v>38</v>
      </c>
      <c r="C1357" t="s">
        <v>341</v>
      </c>
      <c r="D1357" t="s">
        <v>5302</v>
      </c>
      <c r="E1357" t="s">
        <v>5303</v>
      </c>
      <c r="F1357" t="s">
        <v>5304</v>
      </c>
      <c r="I1357" t="s">
        <v>5305</v>
      </c>
    </row>
    <row r="1358" spans="1:9" ht="13.5">
      <c r="A1358" s="841">
        <v>501310</v>
      </c>
      <c r="B1358" t="s">
        <v>2081</v>
      </c>
      <c r="C1358" t="s">
        <v>2088</v>
      </c>
      <c r="D1358" t="s">
        <v>5306</v>
      </c>
      <c r="E1358" t="s">
        <v>5307</v>
      </c>
      <c r="F1358" t="s">
        <v>5308</v>
      </c>
      <c r="I1358" t="s">
        <v>5309</v>
      </c>
    </row>
    <row r="1359" spans="1:9" ht="13.5">
      <c r="A1359" s="841">
        <v>501332</v>
      </c>
      <c r="B1359" t="s">
        <v>981</v>
      </c>
      <c r="C1359" t="s">
        <v>982</v>
      </c>
      <c r="D1359" t="s">
        <v>5310</v>
      </c>
      <c r="E1359" t="s">
        <v>5311</v>
      </c>
      <c r="F1359" t="s">
        <v>5312</v>
      </c>
      <c r="I1359" t="s">
        <v>5313</v>
      </c>
    </row>
    <row r="1360" spans="1:9" ht="13.5">
      <c r="A1360" s="841">
        <v>501387</v>
      </c>
      <c r="B1360" t="s">
        <v>981</v>
      </c>
      <c r="C1360" t="s">
        <v>982</v>
      </c>
      <c r="D1360" t="s">
        <v>5314</v>
      </c>
      <c r="E1360" t="s">
        <v>5315</v>
      </c>
      <c r="F1360" t="s">
        <v>5316</v>
      </c>
      <c r="I1360" t="s">
        <v>5317</v>
      </c>
    </row>
    <row r="1361" spans="1:9" ht="13.5">
      <c r="A1361" s="841">
        <v>501590</v>
      </c>
      <c r="B1361" t="s">
        <v>981</v>
      </c>
      <c r="C1361" t="s">
        <v>982</v>
      </c>
      <c r="D1361" t="s">
        <v>5318</v>
      </c>
      <c r="E1361" t="s">
        <v>5319</v>
      </c>
      <c r="F1361" t="s">
        <v>5320</v>
      </c>
      <c r="I1361" t="s">
        <v>5321</v>
      </c>
    </row>
    <row r="1362" spans="1:9" ht="13.5">
      <c r="A1362" s="841">
        <v>503211</v>
      </c>
      <c r="B1362" t="s">
        <v>4225</v>
      </c>
      <c r="C1362" t="s">
        <v>982</v>
      </c>
      <c r="D1362" t="s">
        <v>5322</v>
      </c>
      <c r="E1362" t="s">
        <v>5323</v>
      </c>
      <c r="F1362" t="s">
        <v>5324</v>
      </c>
      <c r="I1362" t="s">
        <v>5325</v>
      </c>
    </row>
    <row r="1363" spans="1:9" ht="13.5">
      <c r="A1363" s="841">
        <v>503222</v>
      </c>
      <c r="B1363" t="s">
        <v>4225</v>
      </c>
      <c r="C1363" t="s">
        <v>982</v>
      </c>
      <c r="D1363" t="s">
        <v>5326</v>
      </c>
      <c r="E1363" t="s">
        <v>5326</v>
      </c>
      <c r="F1363" t="s">
        <v>5327</v>
      </c>
      <c r="I1363" t="s">
        <v>5328</v>
      </c>
    </row>
    <row r="1364" spans="1:9" ht="13.5">
      <c r="A1364" s="841">
        <v>503299</v>
      </c>
      <c r="B1364" t="s">
        <v>2081</v>
      </c>
      <c r="C1364" t="s">
        <v>2088</v>
      </c>
      <c r="D1364" t="s">
        <v>577</v>
      </c>
      <c r="E1364" t="s">
        <v>578</v>
      </c>
      <c r="F1364" t="s">
        <v>5329</v>
      </c>
      <c r="I1364" t="s">
        <v>5330</v>
      </c>
    </row>
    <row r="1365" spans="1:9" ht="13.5">
      <c r="A1365" s="841">
        <v>503963</v>
      </c>
      <c r="B1365" t="s">
        <v>44</v>
      </c>
      <c r="C1365" t="s">
        <v>45</v>
      </c>
      <c r="D1365" t="s">
        <v>5331</v>
      </c>
      <c r="E1365" t="s">
        <v>5332</v>
      </c>
      <c r="F1365" t="s">
        <v>5333</v>
      </c>
      <c r="I1365" t="s">
        <v>5334</v>
      </c>
    </row>
    <row r="1366" spans="1:9" ht="13.5">
      <c r="A1366" s="841">
        <v>504009</v>
      </c>
      <c r="B1366" t="s">
        <v>44</v>
      </c>
      <c r="C1366" t="s">
        <v>45</v>
      </c>
      <c r="D1366" t="s">
        <v>5335</v>
      </c>
      <c r="E1366" t="s">
        <v>5336</v>
      </c>
      <c r="F1366" t="s">
        <v>5337</v>
      </c>
      <c r="I1366" t="s">
        <v>5338</v>
      </c>
    </row>
    <row r="1367" spans="1:9" ht="13.5">
      <c r="A1367" s="841">
        <v>504054</v>
      </c>
      <c r="B1367" t="s">
        <v>44</v>
      </c>
      <c r="C1367" t="s">
        <v>45</v>
      </c>
      <c r="D1367" t="s">
        <v>5339</v>
      </c>
      <c r="E1367" t="s">
        <v>5340</v>
      </c>
      <c r="F1367" t="s">
        <v>5341</v>
      </c>
      <c r="I1367" t="s">
        <v>5342</v>
      </c>
    </row>
    <row r="1368" spans="1:9" ht="13.5">
      <c r="A1368" s="841">
        <v>504076</v>
      </c>
      <c r="B1368" t="s">
        <v>44</v>
      </c>
      <c r="C1368" t="s">
        <v>45</v>
      </c>
      <c r="D1368" t="s">
        <v>5343</v>
      </c>
      <c r="E1368" t="s">
        <v>5344</v>
      </c>
      <c r="F1368" t="s">
        <v>5345</v>
      </c>
      <c r="I1368" t="s">
        <v>5346</v>
      </c>
    </row>
    <row r="1369" spans="1:9" ht="13.5">
      <c r="A1369" s="841">
        <v>504100</v>
      </c>
      <c r="B1369" t="s">
        <v>44</v>
      </c>
      <c r="C1369" t="s">
        <v>45</v>
      </c>
      <c r="D1369" t="s">
        <v>5347</v>
      </c>
      <c r="E1369" t="s">
        <v>5348</v>
      </c>
      <c r="F1369" t="s">
        <v>5349</v>
      </c>
      <c r="I1369" t="s">
        <v>5350</v>
      </c>
    </row>
    <row r="1370" spans="1:9" ht="13.5">
      <c r="A1370" s="841">
        <v>504155</v>
      </c>
      <c r="B1370" t="s">
        <v>44</v>
      </c>
      <c r="C1370" t="s">
        <v>45</v>
      </c>
      <c r="D1370" t="s">
        <v>5351</v>
      </c>
      <c r="E1370" t="s">
        <v>5352</v>
      </c>
      <c r="F1370" t="s">
        <v>5353</v>
      </c>
      <c r="I1370" t="s">
        <v>5354</v>
      </c>
    </row>
    <row r="1371" spans="1:9" ht="13.5">
      <c r="A1371" s="841">
        <v>504379</v>
      </c>
      <c r="B1371" t="s">
        <v>916</v>
      </c>
      <c r="C1371" t="s">
        <v>39</v>
      </c>
      <c r="D1371" t="s">
        <v>5357</v>
      </c>
      <c r="E1371" t="s">
        <v>5358</v>
      </c>
      <c r="F1371" t="s">
        <v>5359</v>
      </c>
      <c r="I1371" t="s">
        <v>5360</v>
      </c>
    </row>
    <row r="1372" spans="1:9" ht="13.5">
      <c r="A1372" s="841">
        <v>506001</v>
      </c>
      <c r="B1372" t="s">
        <v>2081</v>
      </c>
      <c r="C1372" t="s">
        <v>4024</v>
      </c>
      <c r="D1372" t="s">
        <v>5361</v>
      </c>
      <c r="E1372" t="s">
        <v>5362</v>
      </c>
      <c r="F1372" t="s">
        <v>5363</v>
      </c>
      <c r="I1372" t="s">
        <v>5364</v>
      </c>
    </row>
    <row r="1373" spans="1:9" ht="13.5">
      <c r="A1373" s="841">
        <v>506056</v>
      </c>
      <c r="B1373" t="s">
        <v>2081</v>
      </c>
      <c r="C1373" t="s">
        <v>2133</v>
      </c>
      <c r="D1373" t="s">
        <v>5365</v>
      </c>
      <c r="E1373" t="s">
        <v>5366</v>
      </c>
      <c r="F1373" t="s">
        <v>5367</v>
      </c>
      <c r="I1373" t="s">
        <v>5368</v>
      </c>
    </row>
    <row r="1374" spans="1:9" ht="13.5">
      <c r="A1374" s="841">
        <v>506809</v>
      </c>
      <c r="B1374" t="s">
        <v>981</v>
      </c>
      <c r="C1374" t="s">
        <v>982</v>
      </c>
      <c r="D1374" t="s">
        <v>5369</v>
      </c>
      <c r="E1374" t="s">
        <v>5370</v>
      </c>
      <c r="F1374" t="s">
        <v>5371</v>
      </c>
      <c r="I1374" t="s">
        <v>5372</v>
      </c>
    </row>
    <row r="1375" spans="1:9" ht="13.5">
      <c r="A1375" s="841">
        <v>506810</v>
      </c>
      <c r="B1375" t="s">
        <v>981</v>
      </c>
      <c r="C1375" t="s">
        <v>982</v>
      </c>
      <c r="D1375" t="s">
        <v>206</v>
      </c>
      <c r="E1375" t="s">
        <v>207</v>
      </c>
      <c r="F1375" t="s">
        <v>5373</v>
      </c>
      <c r="I1375" t="s">
        <v>5374</v>
      </c>
    </row>
    <row r="1376" spans="1:9" ht="13.5">
      <c r="A1376" s="841">
        <v>506843</v>
      </c>
      <c r="B1376" t="s">
        <v>981</v>
      </c>
      <c r="C1376" t="s">
        <v>982</v>
      </c>
      <c r="D1376" t="s">
        <v>5375</v>
      </c>
      <c r="E1376" t="s">
        <v>5376</v>
      </c>
      <c r="F1376" t="s">
        <v>5377</v>
      </c>
      <c r="I1376" t="s">
        <v>5378</v>
      </c>
    </row>
    <row r="1377" spans="1:9" ht="13.5">
      <c r="A1377" s="841">
        <v>508665</v>
      </c>
      <c r="B1377" t="s">
        <v>981</v>
      </c>
      <c r="C1377" t="s">
        <v>982</v>
      </c>
      <c r="D1377" t="s">
        <v>5379</v>
      </c>
      <c r="E1377" t="s">
        <v>5379</v>
      </c>
      <c r="F1377" t="s">
        <v>5380</v>
      </c>
      <c r="I1377" t="s">
        <v>5381</v>
      </c>
    </row>
    <row r="1378" spans="1:9" ht="13.5">
      <c r="A1378" s="841">
        <v>508687</v>
      </c>
      <c r="B1378" t="s">
        <v>981</v>
      </c>
      <c r="C1378" t="s">
        <v>982</v>
      </c>
      <c r="D1378" t="s">
        <v>5382</v>
      </c>
      <c r="E1378" t="s">
        <v>5383</v>
      </c>
      <c r="F1378" t="s">
        <v>5384</v>
      </c>
      <c r="I1378" t="s">
        <v>5385</v>
      </c>
    </row>
    <row r="1379" spans="1:9" ht="13.5">
      <c r="A1379" s="841">
        <v>509059</v>
      </c>
      <c r="B1379" t="s">
        <v>2081</v>
      </c>
      <c r="C1379" t="s">
        <v>2088</v>
      </c>
      <c r="D1379" t="s">
        <v>5386</v>
      </c>
      <c r="E1379" t="s">
        <v>5387</v>
      </c>
      <c r="F1379" t="s">
        <v>5388</v>
      </c>
      <c r="I1379" t="s">
        <v>5389</v>
      </c>
    </row>
    <row r="1380" spans="1:9" ht="13.5">
      <c r="A1380" s="841">
        <v>510231</v>
      </c>
      <c r="B1380" t="s">
        <v>916</v>
      </c>
      <c r="C1380" t="s">
        <v>1500</v>
      </c>
      <c r="D1380" t="s">
        <v>5390</v>
      </c>
      <c r="E1380" t="s">
        <v>5391</v>
      </c>
      <c r="F1380" t="s">
        <v>5392</v>
      </c>
      <c r="I1380" t="s">
        <v>5393</v>
      </c>
    </row>
    <row r="1381" spans="1:9" ht="13.5">
      <c r="A1381" s="841">
        <v>510242</v>
      </c>
      <c r="B1381" t="s">
        <v>916</v>
      </c>
      <c r="C1381" t="s">
        <v>1500</v>
      </c>
      <c r="D1381" t="s">
        <v>5394</v>
      </c>
      <c r="E1381" t="s">
        <v>5395</v>
      </c>
      <c r="F1381" t="s">
        <v>5396</v>
      </c>
      <c r="I1381" t="s">
        <v>5397</v>
      </c>
    </row>
    <row r="1382" spans="1:9" ht="13.5">
      <c r="A1382" s="841">
        <v>512008</v>
      </c>
      <c r="B1382" t="s">
        <v>2081</v>
      </c>
      <c r="C1382" t="s">
        <v>2088</v>
      </c>
      <c r="D1382" t="s">
        <v>5398</v>
      </c>
      <c r="E1382" t="s">
        <v>5399</v>
      </c>
      <c r="F1382" t="s">
        <v>5400</v>
      </c>
      <c r="I1382" t="s">
        <v>5401</v>
      </c>
    </row>
    <row r="1383" spans="1:9" ht="13.5">
      <c r="A1383" s="841">
        <v>512750</v>
      </c>
      <c r="B1383" t="s">
        <v>4225</v>
      </c>
      <c r="C1383" t="s">
        <v>982</v>
      </c>
      <c r="D1383" t="s">
        <v>5402</v>
      </c>
      <c r="E1383" t="s">
        <v>5403</v>
      </c>
      <c r="F1383" t="s">
        <v>5404</v>
      </c>
      <c r="I1383" t="s">
        <v>5405</v>
      </c>
    </row>
    <row r="1384" spans="1:9" ht="13.5">
      <c r="A1384" s="841">
        <v>512761</v>
      </c>
      <c r="B1384" t="s">
        <v>4225</v>
      </c>
      <c r="C1384" t="s">
        <v>982</v>
      </c>
      <c r="D1384" t="s">
        <v>5406</v>
      </c>
      <c r="E1384" t="s">
        <v>5407</v>
      </c>
      <c r="F1384" t="s">
        <v>5408</v>
      </c>
      <c r="I1384" t="s">
        <v>5409</v>
      </c>
    </row>
    <row r="1385" spans="1:9" ht="13.5">
      <c r="A1385" s="841">
        <v>512985</v>
      </c>
      <c r="B1385" t="s">
        <v>44</v>
      </c>
      <c r="C1385" t="s">
        <v>45</v>
      </c>
      <c r="D1385" t="s">
        <v>5411</v>
      </c>
      <c r="E1385" t="s">
        <v>5412</v>
      </c>
      <c r="F1385" t="s">
        <v>5413</v>
      </c>
      <c r="I1385" t="s">
        <v>5414</v>
      </c>
    </row>
    <row r="1386" spans="1:9" ht="13.5">
      <c r="A1386" s="841">
        <v>512996</v>
      </c>
      <c r="B1386" t="s">
        <v>44</v>
      </c>
      <c r="C1386" t="s">
        <v>45</v>
      </c>
      <c r="D1386" t="s">
        <v>5415</v>
      </c>
      <c r="E1386" t="s">
        <v>5416</v>
      </c>
      <c r="F1386" t="s">
        <v>5417</v>
      </c>
      <c r="I1386" t="s">
        <v>5418</v>
      </c>
    </row>
    <row r="1387" spans="1:9" ht="13.5">
      <c r="A1387" s="841">
        <v>513009</v>
      </c>
      <c r="B1387" t="s">
        <v>44</v>
      </c>
      <c r="C1387" t="s">
        <v>45</v>
      </c>
      <c r="D1387" t="s">
        <v>5419</v>
      </c>
      <c r="E1387" t="s">
        <v>5420</v>
      </c>
      <c r="F1387" t="s">
        <v>5421</v>
      </c>
      <c r="I1387" t="s">
        <v>5422</v>
      </c>
    </row>
    <row r="1388" spans="1:9" ht="13.5">
      <c r="A1388" s="841">
        <v>513010</v>
      </c>
      <c r="B1388" t="s">
        <v>44</v>
      </c>
      <c r="C1388" t="s">
        <v>45</v>
      </c>
      <c r="D1388" t="s">
        <v>5423</v>
      </c>
      <c r="E1388" t="s">
        <v>5424</v>
      </c>
      <c r="F1388" t="s">
        <v>5425</v>
      </c>
      <c r="I1388" t="s">
        <v>5426</v>
      </c>
    </row>
    <row r="1389" spans="1:9" ht="13.5">
      <c r="A1389" s="841">
        <v>513032</v>
      </c>
      <c r="B1389" t="s">
        <v>44</v>
      </c>
      <c r="C1389" t="s">
        <v>45</v>
      </c>
      <c r="D1389" t="s">
        <v>5427</v>
      </c>
      <c r="E1389" t="s">
        <v>5428</v>
      </c>
      <c r="F1389" t="s">
        <v>5429</v>
      </c>
      <c r="I1389" t="s">
        <v>5430</v>
      </c>
    </row>
    <row r="1390" spans="1:9" ht="13.5">
      <c r="A1390" s="841">
        <v>513054</v>
      </c>
      <c r="B1390" t="s">
        <v>44</v>
      </c>
      <c r="C1390" t="s">
        <v>45</v>
      </c>
      <c r="D1390" t="s">
        <v>5431</v>
      </c>
      <c r="E1390" t="s">
        <v>5432</v>
      </c>
      <c r="F1390" t="s">
        <v>5433</v>
      </c>
      <c r="I1390" t="s">
        <v>5434</v>
      </c>
    </row>
    <row r="1391" spans="1:9" ht="13.5">
      <c r="A1391" s="841">
        <v>513199</v>
      </c>
      <c r="B1391" t="s">
        <v>38</v>
      </c>
      <c r="C1391" t="s">
        <v>39</v>
      </c>
      <c r="D1391" t="s">
        <v>5435</v>
      </c>
      <c r="E1391" t="s">
        <v>5436</v>
      </c>
      <c r="F1391" t="s">
        <v>5437</v>
      </c>
      <c r="I1391" t="s">
        <v>5438</v>
      </c>
    </row>
    <row r="1392" spans="1:9" ht="13.5">
      <c r="A1392" s="841">
        <v>513751</v>
      </c>
      <c r="B1392" t="s">
        <v>44</v>
      </c>
      <c r="C1392" t="s">
        <v>45</v>
      </c>
      <c r="D1392" t="s">
        <v>5439</v>
      </c>
      <c r="E1392" t="s">
        <v>5440</v>
      </c>
      <c r="F1392" t="s">
        <v>5441</v>
      </c>
      <c r="I1392" t="s">
        <v>5442</v>
      </c>
    </row>
    <row r="1393" spans="1:9" ht="13.5">
      <c r="A1393" s="841">
        <v>513762</v>
      </c>
      <c r="B1393" t="s">
        <v>981</v>
      </c>
      <c r="C1393" t="s">
        <v>982</v>
      </c>
      <c r="D1393" t="s">
        <v>5443</v>
      </c>
      <c r="E1393" t="s">
        <v>5444</v>
      </c>
      <c r="F1393" t="s">
        <v>5445</v>
      </c>
      <c r="I1393" t="s">
        <v>5446</v>
      </c>
    </row>
    <row r="1394" spans="1:9" ht="13.5">
      <c r="A1394" s="841">
        <v>513829</v>
      </c>
      <c r="B1394" t="s">
        <v>916</v>
      </c>
      <c r="C1394" t="s">
        <v>39</v>
      </c>
      <c r="D1394" t="s">
        <v>5447</v>
      </c>
      <c r="E1394" t="s">
        <v>5448</v>
      </c>
      <c r="F1394" t="s">
        <v>5449</v>
      </c>
      <c r="I1394" t="s">
        <v>5450</v>
      </c>
    </row>
    <row r="1395" spans="1:9" ht="13.5">
      <c r="A1395" s="841">
        <v>513830</v>
      </c>
      <c r="B1395" t="s">
        <v>916</v>
      </c>
      <c r="C1395" t="s">
        <v>39</v>
      </c>
      <c r="D1395" t="s">
        <v>5451</v>
      </c>
      <c r="E1395" t="s">
        <v>5452</v>
      </c>
      <c r="F1395" t="s">
        <v>5453</v>
      </c>
      <c r="I1395" t="s">
        <v>5454</v>
      </c>
    </row>
    <row r="1396" spans="1:9" ht="13.5">
      <c r="A1396" s="841">
        <v>513841</v>
      </c>
      <c r="B1396" t="s">
        <v>916</v>
      </c>
      <c r="C1396" t="s">
        <v>39</v>
      </c>
      <c r="D1396" t="s">
        <v>5455</v>
      </c>
      <c r="E1396" t="s">
        <v>5456</v>
      </c>
      <c r="F1396" t="s">
        <v>5457</v>
      </c>
      <c r="I1396" t="s">
        <v>5458</v>
      </c>
    </row>
    <row r="1397" spans="1:9" ht="13.5">
      <c r="A1397" s="841">
        <v>513863</v>
      </c>
      <c r="B1397" t="s">
        <v>916</v>
      </c>
      <c r="C1397" t="s">
        <v>39</v>
      </c>
      <c r="D1397" t="s">
        <v>5459</v>
      </c>
      <c r="E1397" t="s">
        <v>5459</v>
      </c>
      <c r="F1397" t="s">
        <v>5460</v>
      </c>
      <c r="I1397" t="s">
        <v>5461</v>
      </c>
    </row>
    <row r="1398" spans="1:9" ht="13.5">
      <c r="A1398" s="841">
        <v>513885</v>
      </c>
      <c r="B1398" t="s">
        <v>2081</v>
      </c>
      <c r="C1398" t="s">
        <v>2133</v>
      </c>
      <c r="D1398" t="s">
        <v>5462</v>
      </c>
      <c r="E1398" t="s">
        <v>5463</v>
      </c>
      <c r="F1398" t="s">
        <v>5464</v>
      </c>
      <c r="I1398" t="s">
        <v>5465</v>
      </c>
    </row>
    <row r="1399" spans="1:9" ht="13.5">
      <c r="A1399" s="841">
        <v>513896</v>
      </c>
      <c r="B1399" t="s">
        <v>2081</v>
      </c>
      <c r="C1399" t="s">
        <v>2133</v>
      </c>
      <c r="D1399" t="s">
        <v>5466</v>
      </c>
      <c r="E1399" t="s">
        <v>5467</v>
      </c>
      <c r="F1399" t="s">
        <v>5468</v>
      </c>
      <c r="I1399" t="s">
        <v>5469</v>
      </c>
    </row>
    <row r="1400" spans="1:9" ht="13.5">
      <c r="A1400" s="841">
        <v>514088</v>
      </c>
      <c r="B1400" t="s">
        <v>981</v>
      </c>
      <c r="C1400" t="s">
        <v>982</v>
      </c>
      <c r="D1400" t="s">
        <v>5470</v>
      </c>
      <c r="E1400" t="s">
        <v>5471</v>
      </c>
      <c r="F1400" t="s">
        <v>5472</v>
      </c>
      <c r="I1400" t="s">
        <v>5473</v>
      </c>
    </row>
    <row r="1401" spans="1:9" ht="13.5">
      <c r="A1401" s="841">
        <v>514257</v>
      </c>
      <c r="B1401" t="s">
        <v>981</v>
      </c>
      <c r="C1401" t="s">
        <v>982</v>
      </c>
      <c r="D1401" t="s">
        <v>5474</v>
      </c>
      <c r="E1401" t="s">
        <v>5475</v>
      </c>
      <c r="F1401" t="s">
        <v>5476</v>
      </c>
      <c r="I1401" t="s">
        <v>5477</v>
      </c>
    </row>
    <row r="1402" spans="1:9" ht="13.5">
      <c r="A1402" s="841">
        <v>516046</v>
      </c>
      <c r="B1402" t="s">
        <v>981</v>
      </c>
      <c r="C1402" t="s">
        <v>982</v>
      </c>
      <c r="D1402" t="s">
        <v>5478</v>
      </c>
      <c r="E1402" t="s">
        <v>5479</v>
      </c>
      <c r="F1402" t="s">
        <v>5480</v>
      </c>
      <c r="I1402" t="s">
        <v>5481</v>
      </c>
    </row>
    <row r="1403" spans="1:9" ht="13.5">
      <c r="A1403" s="841">
        <v>518161</v>
      </c>
      <c r="B1403" t="s">
        <v>981</v>
      </c>
      <c r="C1403" t="s">
        <v>982</v>
      </c>
      <c r="D1403" t="s">
        <v>5482</v>
      </c>
      <c r="E1403" t="s">
        <v>5483</v>
      </c>
      <c r="F1403" t="s">
        <v>5484</v>
      </c>
      <c r="I1403" t="s">
        <v>5485</v>
      </c>
    </row>
    <row r="1404" spans="1:9" ht="13.5">
      <c r="A1404" s="841">
        <v>521693</v>
      </c>
      <c r="B1404" t="s">
        <v>981</v>
      </c>
      <c r="C1404" t="s">
        <v>982</v>
      </c>
      <c r="D1404" t="s">
        <v>5486</v>
      </c>
      <c r="E1404" t="s">
        <v>5487</v>
      </c>
      <c r="F1404" t="s">
        <v>5488</v>
      </c>
      <c r="I1404" t="s">
        <v>5489</v>
      </c>
    </row>
    <row r="1405" spans="1:9" ht="13.5">
      <c r="A1405" s="841">
        <v>521794</v>
      </c>
      <c r="B1405" t="s">
        <v>981</v>
      </c>
      <c r="C1405" t="s">
        <v>982</v>
      </c>
      <c r="D1405" t="s">
        <v>5490</v>
      </c>
      <c r="E1405" t="s">
        <v>5491</v>
      </c>
      <c r="F1405" t="s">
        <v>5492</v>
      </c>
      <c r="I1405" t="s">
        <v>5493</v>
      </c>
    </row>
    <row r="1406" spans="1:9" ht="13.5">
      <c r="A1406" s="841">
        <v>522234</v>
      </c>
      <c r="B1406" t="s">
        <v>981</v>
      </c>
      <c r="C1406" t="s">
        <v>982</v>
      </c>
      <c r="D1406" t="s">
        <v>5494</v>
      </c>
      <c r="E1406" t="s">
        <v>5495</v>
      </c>
      <c r="F1406" t="s">
        <v>5496</v>
      </c>
      <c r="I1406" t="s">
        <v>5497</v>
      </c>
    </row>
    <row r="1407" spans="1:9" ht="13.5">
      <c r="A1407" s="841">
        <v>1028669</v>
      </c>
      <c r="B1407" t="s">
        <v>2081</v>
      </c>
      <c r="C1407" t="s">
        <v>2088</v>
      </c>
      <c r="D1407" t="s">
        <v>5498</v>
      </c>
      <c r="E1407" t="s">
        <v>5499</v>
      </c>
      <c r="F1407" t="s">
        <v>5500</v>
      </c>
      <c r="I1407" t="s">
        <v>5501</v>
      </c>
    </row>
    <row r="1408" spans="1:9" ht="13.5">
      <c r="A1408" s="841">
        <v>1029314</v>
      </c>
      <c r="B1408" t="s">
        <v>44</v>
      </c>
      <c r="C1408" t="s">
        <v>45</v>
      </c>
      <c r="D1408" t="s">
        <v>5502</v>
      </c>
      <c r="E1408" t="s">
        <v>5503</v>
      </c>
      <c r="F1408" t="s">
        <v>5504</v>
      </c>
      <c r="I1408" t="s">
        <v>5505</v>
      </c>
    </row>
    <row r="1409" spans="1:9" ht="13.5">
      <c r="A1409" s="841">
        <v>1029338</v>
      </c>
      <c r="B1409" t="s">
        <v>44</v>
      </c>
      <c r="C1409" t="s">
        <v>45</v>
      </c>
      <c r="D1409" t="s">
        <v>5506</v>
      </c>
      <c r="E1409" t="s">
        <v>5507</v>
      </c>
      <c r="F1409" t="s">
        <v>5508</v>
      </c>
      <c r="I1409" t="s">
        <v>5509</v>
      </c>
    </row>
    <row r="1410" spans="1:9" ht="13.5">
      <c r="A1410" s="841">
        <v>1029345</v>
      </c>
      <c r="B1410" t="s">
        <v>44</v>
      </c>
      <c r="C1410" t="s">
        <v>45</v>
      </c>
      <c r="D1410" t="s">
        <v>5510</v>
      </c>
      <c r="E1410" t="s">
        <v>5511</v>
      </c>
      <c r="F1410" t="s">
        <v>5512</v>
      </c>
      <c r="I1410" t="s">
        <v>5513</v>
      </c>
    </row>
    <row r="1411" spans="1:9" ht="13.5">
      <c r="A1411" s="841">
        <v>1029352</v>
      </c>
      <c r="B1411" t="s">
        <v>44</v>
      </c>
      <c r="C1411" t="s">
        <v>45</v>
      </c>
      <c r="D1411" t="s">
        <v>5514</v>
      </c>
      <c r="E1411" t="s">
        <v>5515</v>
      </c>
      <c r="F1411" t="s">
        <v>5516</v>
      </c>
      <c r="I1411" t="s">
        <v>5517</v>
      </c>
    </row>
    <row r="1412" spans="1:9" ht="13.5">
      <c r="A1412" s="841">
        <v>1029369</v>
      </c>
      <c r="B1412" t="s">
        <v>44</v>
      </c>
      <c r="C1412" t="s">
        <v>45</v>
      </c>
      <c r="D1412" t="s">
        <v>5518</v>
      </c>
      <c r="E1412" t="s">
        <v>5519</v>
      </c>
      <c r="F1412" t="s">
        <v>5520</v>
      </c>
      <c r="I1412" t="s">
        <v>5521</v>
      </c>
    </row>
    <row r="1413" spans="1:9" ht="13.5">
      <c r="A1413" s="841">
        <v>1029390</v>
      </c>
      <c r="B1413" t="s">
        <v>44</v>
      </c>
      <c r="C1413" t="s">
        <v>45</v>
      </c>
      <c r="D1413" t="s">
        <v>5522</v>
      </c>
      <c r="E1413" t="s">
        <v>5523</v>
      </c>
      <c r="F1413" t="s">
        <v>5524</v>
      </c>
      <c r="I1413" t="s">
        <v>5525</v>
      </c>
    </row>
    <row r="1414" spans="1:9" ht="13.5">
      <c r="A1414" s="841">
        <v>1029420</v>
      </c>
      <c r="B1414" t="s">
        <v>44</v>
      </c>
      <c r="C1414" t="s">
        <v>45</v>
      </c>
      <c r="D1414" t="s">
        <v>5526</v>
      </c>
      <c r="E1414" t="s">
        <v>5527</v>
      </c>
      <c r="F1414" t="s">
        <v>5528</v>
      </c>
      <c r="I1414" t="s">
        <v>5529</v>
      </c>
    </row>
    <row r="1415" spans="1:9" ht="13.5">
      <c r="A1415" s="841">
        <v>1029437</v>
      </c>
      <c r="B1415" t="s">
        <v>44</v>
      </c>
      <c r="C1415" t="s">
        <v>45</v>
      </c>
      <c r="D1415" t="s">
        <v>5530</v>
      </c>
      <c r="E1415" t="s">
        <v>5531</v>
      </c>
      <c r="F1415" t="s">
        <v>5532</v>
      </c>
      <c r="I1415" t="s">
        <v>5533</v>
      </c>
    </row>
    <row r="1416" spans="1:9" ht="13.5">
      <c r="A1416" s="841">
        <v>1029451</v>
      </c>
      <c r="B1416" t="s">
        <v>44</v>
      </c>
      <c r="C1416" t="s">
        <v>45</v>
      </c>
      <c r="D1416" t="s">
        <v>5534</v>
      </c>
      <c r="E1416" t="s">
        <v>5535</v>
      </c>
      <c r="F1416" t="s">
        <v>5536</v>
      </c>
      <c r="I1416" t="s">
        <v>5537</v>
      </c>
    </row>
    <row r="1417" spans="1:9" ht="13.5">
      <c r="A1417" s="841">
        <v>1029475</v>
      </c>
      <c r="B1417" t="s">
        <v>44</v>
      </c>
      <c r="C1417" t="s">
        <v>45</v>
      </c>
      <c r="D1417" t="s">
        <v>5538</v>
      </c>
      <c r="E1417" t="s">
        <v>5539</v>
      </c>
      <c r="F1417" t="s">
        <v>5540</v>
      </c>
      <c r="I1417" t="s">
        <v>5541</v>
      </c>
    </row>
    <row r="1418" spans="1:9" ht="13.5">
      <c r="A1418" s="841">
        <v>1029499</v>
      </c>
      <c r="B1418" t="s">
        <v>44</v>
      </c>
      <c r="C1418" t="s">
        <v>45</v>
      </c>
      <c r="D1418" t="s">
        <v>5542</v>
      </c>
      <c r="E1418" t="s">
        <v>5543</v>
      </c>
      <c r="F1418" t="s">
        <v>5544</v>
      </c>
      <c r="I1418" t="s">
        <v>5545</v>
      </c>
    </row>
    <row r="1419" spans="1:9" ht="13.5">
      <c r="A1419" s="841">
        <v>1029505</v>
      </c>
      <c r="B1419" t="s">
        <v>44</v>
      </c>
      <c r="C1419" t="s">
        <v>45</v>
      </c>
      <c r="D1419" t="s">
        <v>5546</v>
      </c>
      <c r="E1419" t="s">
        <v>5547</v>
      </c>
      <c r="F1419" t="s">
        <v>5548</v>
      </c>
      <c r="I1419" t="s">
        <v>5549</v>
      </c>
    </row>
    <row r="1420" spans="1:9" ht="13.5">
      <c r="A1420" s="841">
        <v>1029529</v>
      </c>
      <c r="B1420" t="s">
        <v>44</v>
      </c>
      <c r="C1420" t="s">
        <v>45</v>
      </c>
      <c r="D1420" t="s">
        <v>5550</v>
      </c>
      <c r="E1420" t="s">
        <v>5551</v>
      </c>
      <c r="F1420" t="s">
        <v>5552</v>
      </c>
      <c r="I1420" t="s">
        <v>5553</v>
      </c>
    </row>
    <row r="1421" spans="1:9" ht="13.5">
      <c r="A1421" s="841">
        <v>1029536</v>
      </c>
      <c r="B1421" t="s">
        <v>44</v>
      </c>
      <c r="C1421" t="s">
        <v>45</v>
      </c>
      <c r="D1421" t="s">
        <v>5554</v>
      </c>
      <c r="E1421" t="s">
        <v>5555</v>
      </c>
      <c r="F1421" t="s">
        <v>5556</v>
      </c>
      <c r="I1421" t="s">
        <v>5557</v>
      </c>
    </row>
    <row r="1422" spans="1:9" ht="13.5">
      <c r="A1422" s="841">
        <v>1029550</v>
      </c>
      <c r="B1422" t="s">
        <v>44</v>
      </c>
      <c r="C1422" t="s">
        <v>45</v>
      </c>
      <c r="D1422" t="s">
        <v>5558</v>
      </c>
      <c r="E1422" t="s">
        <v>5559</v>
      </c>
      <c r="F1422" t="s">
        <v>5560</v>
      </c>
      <c r="I1422" t="s">
        <v>5561</v>
      </c>
    </row>
    <row r="1423" spans="1:9" ht="13.5">
      <c r="A1423" s="841">
        <v>1030006</v>
      </c>
      <c r="B1423" t="s">
        <v>4225</v>
      </c>
      <c r="C1423" t="s">
        <v>982</v>
      </c>
      <c r="D1423" t="s">
        <v>5562</v>
      </c>
      <c r="E1423" t="s">
        <v>5563</v>
      </c>
      <c r="F1423" t="s">
        <v>5564</v>
      </c>
      <c r="I1423" t="s">
        <v>5565</v>
      </c>
    </row>
    <row r="1424" spans="1:9" ht="13.5">
      <c r="A1424" s="841">
        <v>1030013</v>
      </c>
      <c r="B1424" t="s">
        <v>4225</v>
      </c>
      <c r="C1424" t="s">
        <v>982</v>
      </c>
      <c r="D1424" t="s">
        <v>5566</v>
      </c>
      <c r="E1424" t="s">
        <v>5567</v>
      </c>
      <c r="F1424" t="s">
        <v>5568</v>
      </c>
      <c r="I1424" t="s">
        <v>5569</v>
      </c>
    </row>
    <row r="1425" spans="1:9" ht="13.5">
      <c r="A1425" s="841">
        <v>1030020</v>
      </c>
      <c r="B1425" t="s">
        <v>4225</v>
      </c>
      <c r="C1425" t="s">
        <v>982</v>
      </c>
      <c r="D1425" t="s">
        <v>5570</v>
      </c>
      <c r="E1425" t="s">
        <v>5571</v>
      </c>
      <c r="F1425" t="s">
        <v>5572</v>
      </c>
      <c r="I1425" t="s">
        <v>5573</v>
      </c>
    </row>
    <row r="1426" spans="1:9" ht="13.5">
      <c r="A1426" s="841">
        <v>1030235</v>
      </c>
      <c r="B1426" t="s">
        <v>38</v>
      </c>
      <c r="C1426" t="s">
        <v>341</v>
      </c>
      <c r="D1426" t="s">
        <v>5574</v>
      </c>
      <c r="E1426" t="s">
        <v>5575</v>
      </c>
      <c r="F1426" t="s">
        <v>5576</v>
      </c>
      <c r="I1426" t="s">
        <v>5577</v>
      </c>
    </row>
    <row r="1427" spans="1:9" ht="13.5">
      <c r="A1427" s="841">
        <v>1030266</v>
      </c>
      <c r="B1427" t="s">
        <v>38</v>
      </c>
      <c r="C1427" t="s">
        <v>341</v>
      </c>
      <c r="D1427" t="s">
        <v>5578</v>
      </c>
      <c r="E1427" t="s">
        <v>5579</v>
      </c>
      <c r="F1427" t="s">
        <v>5580</v>
      </c>
      <c r="I1427" t="s">
        <v>5581</v>
      </c>
    </row>
    <row r="1428" spans="1:9" ht="13.5">
      <c r="A1428" s="841">
        <v>1030273</v>
      </c>
      <c r="B1428" t="s">
        <v>38</v>
      </c>
      <c r="C1428" t="s">
        <v>341</v>
      </c>
      <c r="D1428" t="s">
        <v>5582</v>
      </c>
      <c r="E1428" t="s">
        <v>5583</v>
      </c>
      <c r="F1428" t="s">
        <v>5584</v>
      </c>
      <c r="I1428" t="s">
        <v>5585</v>
      </c>
    </row>
    <row r="1429" spans="1:9" ht="13.5">
      <c r="A1429" s="841">
        <v>1030280</v>
      </c>
      <c r="B1429" t="s">
        <v>38</v>
      </c>
      <c r="C1429" t="s">
        <v>341</v>
      </c>
      <c r="D1429" t="s">
        <v>5586</v>
      </c>
      <c r="E1429" t="s">
        <v>5587</v>
      </c>
      <c r="F1429" t="s">
        <v>5588</v>
      </c>
      <c r="I1429" t="s">
        <v>5589</v>
      </c>
    </row>
    <row r="1430" spans="1:9" ht="13.5">
      <c r="A1430" s="841">
        <v>1030297</v>
      </c>
      <c r="B1430" t="s">
        <v>38</v>
      </c>
      <c r="C1430" t="s">
        <v>341</v>
      </c>
      <c r="D1430" t="s">
        <v>5590</v>
      </c>
      <c r="E1430" t="s">
        <v>5591</v>
      </c>
      <c r="F1430" t="s">
        <v>5592</v>
      </c>
      <c r="I1430" t="s">
        <v>5593</v>
      </c>
    </row>
    <row r="1431" spans="1:9" ht="13.5">
      <c r="A1431" s="841">
        <v>1030303</v>
      </c>
      <c r="B1431" t="s">
        <v>38</v>
      </c>
      <c r="C1431" t="s">
        <v>341</v>
      </c>
      <c r="D1431" t="s">
        <v>5594</v>
      </c>
      <c r="E1431" t="s">
        <v>5595</v>
      </c>
      <c r="F1431" t="s">
        <v>5596</v>
      </c>
      <c r="I1431" t="s">
        <v>5597</v>
      </c>
    </row>
    <row r="1432" spans="1:9" ht="13.5">
      <c r="A1432" s="841">
        <v>1030310</v>
      </c>
      <c r="B1432" t="s">
        <v>38</v>
      </c>
      <c r="C1432" t="s">
        <v>341</v>
      </c>
      <c r="D1432" t="s">
        <v>5598</v>
      </c>
      <c r="E1432" t="s">
        <v>5599</v>
      </c>
      <c r="F1432" t="s">
        <v>5600</v>
      </c>
      <c r="I1432" t="s">
        <v>5601</v>
      </c>
    </row>
    <row r="1433" spans="1:9" ht="13.5">
      <c r="A1433" s="841">
        <v>1030327</v>
      </c>
      <c r="B1433" t="s">
        <v>38</v>
      </c>
      <c r="C1433" t="s">
        <v>341</v>
      </c>
      <c r="D1433" t="s">
        <v>5602</v>
      </c>
      <c r="E1433" t="s">
        <v>5603</v>
      </c>
      <c r="F1433" t="s">
        <v>5604</v>
      </c>
      <c r="I1433" t="s">
        <v>5605</v>
      </c>
    </row>
    <row r="1434" spans="1:9" ht="13.5">
      <c r="A1434" s="841">
        <v>1030884</v>
      </c>
      <c r="B1434" t="s">
        <v>981</v>
      </c>
      <c r="C1434" t="s">
        <v>982</v>
      </c>
      <c r="D1434" t="s">
        <v>5606</v>
      </c>
      <c r="E1434" t="s">
        <v>5607</v>
      </c>
      <c r="F1434" t="s">
        <v>5608</v>
      </c>
      <c r="I1434" t="s">
        <v>5609</v>
      </c>
    </row>
    <row r="1435" spans="1:9" ht="13.5">
      <c r="A1435" s="841">
        <v>1030891</v>
      </c>
      <c r="B1435" t="s">
        <v>981</v>
      </c>
      <c r="C1435" t="s">
        <v>982</v>
      </c>
      <c r="D1435" t="s">
        <v>5610</v>
      </c>
      <c r="E1435" t="s">
        <v>5611</v>
      </c>
      <c r="F1435" t="s">
        <v>5612</v>
      </c>
      <c r="I1435" t="s">
        <v>5613</v>
      </c>
    </row>
    <row r="1436" spans="1:9" ht="13.5">
      <c r="A1436" s="841">
        <v>1030907</v>
      </c>
      <c r="B1436" t="s">
        <v>981</v>
      </c>
      <c r="C1436" t="s">
        <v>982</v>
      </c>
      <c r="D1436" t="s">
        <v>5614</v>
      </c>
      <c r="E1436" t="s">
        <v>5614</v>
      </c>
      <c r="F1436" t="s">
        <v>5615</v>
      </c>
      <c r="I1436" t="s">
        <v>5616</v>
      </c>
    </row>
    <row r="1437" spans="1:9" ht="13.5">
      <c r="A1437" s="841">
        <v>1030914</v>
      </c>
      <c r="B1437" t="s">
        <v>981</v>
      </c>
      <c r="C1437" t="s">
        <v>982</v>
      </c>
      <c r="D1437" t="s">
        <v>5617</v>
      </c>
      <c r="E1437" t="s">
        <v>5618</v>
      </c>
      <c r="F1437" t="s">
        <v>5619</v>
      </c>
      <c r="I1437" t="s">
        <v>5620</v>
      </c>
    </row>
    <row r="1438" spans="1:9" ht="13.5">
      <c r="A1438" s="841">
        <v>1030952</v>
      </c>
      <c r="B1438" t="s">
        <v>981</v>
      </c>
      <c r="C1438" t="s">
        <v>982</v>
      </c>
      <c r="D1438" t="s">
        <v>5621</v>
      </c>
      <c r="E1438" t="s">
        <v>5622</v>
      </c>
      <c r="F1438" t="s">
        <v>5623</v>
      </c>
      <c r="I1438" t="s">
        <v>5624</v>
      </c>
    </row>
    <row r="1439" spans="1:9" ht="13.5">
      <c r="A1439" s="841">
        <v>1030969</v>
      </c>
      <c r="B1439" t="s">
        <v>981</v>
      </c>
      <c r="C1439" t="s">
        <v>982</v>
      </c>
      <c r="D1439" t="s">
        <v>5625</v>
      </c>
      <c r="E1439" t="s">
        <v>5626</v>
      </c>
      <c r="F1439" t="s">
        <v>5627</v>
      </c>
      <c r="I1439" t="s">
        <v>5628</v>
      </c>
    </row>
    <row r="1440" spans="1:9" ht="13.5">
      <c r="A1440" s="841">
        <v>1030976</v>
      </c>
      <c r="B1440" t="s">
        <v>981</v>
      </c>
      <c r="C1440" t="s">
        <v>982</v>
      </c>
      <c r="D1440" t="s">
        <v>5629</v>
      </c>
      <c r="E1440" t="s">
        <v>5630</v>
      </c>
      <c r="F1440" t="s">
        <v>5631</v>
      </c>
      <c r="I1440" t="s">
        <v>5632</v>
      </c>
    </row>
    <row r="1441" spans="1:9" ht="13.5">
      <c r="A1441" s="841">
        <v>1031270</v>
      </c>
      <c r="B1441" t="s">
        <v>2081</v>
      </c>
      <c r="C1441" t="s">
        <v>2133</v>
      </c>
      <c r="D1441" t="s">
        <v>5633</v>
      </c>
      <c r="E1441" t="s">
        <v>5634</v>
      </c>
      <c r="F1441" t="s">
        <v>5635</v>
      </c>
      <c r="I1441" t="s">
        <v>5636</v>
      </c>
    </row>
    <row r="1442" spans="1:9" ht="13.5">
      <c r="A1442" s="841">
        <v>1031607</v>
      </c>
      <c r="B1442" t="s">
        <v>981</v>
      </c>
      <c r="C1442" t="s">
        <v>982</v>
      </c>
      <c r="D1442" t="s">
        <v>5637</v>
      </c>
      <c r="E1442" t="s">
        <v>5638</v>
      </c>
      <c r="F1442" t="s">
        <v>5639</v>
      </c>
      <c r="I1442" t="s">
        <v>5640</v>
      </c>
    </row>
    <row r="1443" spans="1:9" ht="13.5">
      <c r="A1443" s="841">
        <v>1031614</v>
      </c>
      <c r="B1443" t="s">
        <v>981</v>
      </c>
      <c r="C1443" t="s">
        <v>982</v>
      </c>
      <c r="D1443" t="s">
        <v>4797</v>
      </c>
      <c r="E1443" t="s">
        <v>5641</v>
      </c>
      <c r="F1443" t="s">
        <v>5642</v>
      </c>
      <c r="I1443" t="s">
        <v>5643</v>
      </c>
    </row>
    <row r="1444" spans="1:9" ht="13.5">
      <c r="A1444" s="841">
        <v>1031621</v>
      </c>
      <c r="B1444" t="s">
        <v>981</v>
      </c>
      <c r="C1444" t="s">
        <v>982</v>
      </c>
      <c r="D1444" t="s">
        <v>5644</v>
      </c>
      <c r="E1444" t="s">
        <v>5645</v>
      </c>
      <c r="F1444" t="s">
        <v>5646</v>
      </c>
      <c r="I1444" t="s">
        <v>5647</v>
      </c>
    </row>
    <row r="1445" spans="1:9" ht="13.5">
      <c r="A1445" s="841">
        <v>1031645</v>
      </c>
      <c r="B1445" t="s">
        <v>981</v>
      </c>
      <c r="C1445" t="s">
        <v>982</v>
      </c>
      <c r="D1445" t="s">
        <v>3728</v>
      </c>
      <c r="E1445" t="s">
        <v>3729</v>
      </c>
      <c r="F1445" t="s">
        <v>5648</v>
      </c>
      <c r="I1445" t="s">
        <v>5649</v>
      </c>
    </row>
    <row r="1446" spans="1:9" ht="13.5">
      <c r="A1446" s="841">
        <v>1032048</v>
      </c>
      <c r="B1446" t="s">
        <v>2081</v>
      </c>
      <c r="C1446" t="s">
        <v>2133</v>
      </c>
      <c r="D1446" t="s">
        <v>5650</v>
      </c>
      <c r="E1446" t="s">
        <v>5651</v>
      </c>
      <c r="F1446" t="s">
        <v>5652</v>
      </c>
      <c r="I1446" t="s">
        <v>5653</v>
      </c>
    </row>
    <row r="1447" spans="1:9" ht="13.5">
      <c r="A1447" s="841">
        <v>1032062</v>
      </c>
      <c r="B1447" t="s">
        <v>2081</v>
      </c>
      <c r="C1447" t="s">
        <v>2083</v>
      </c>
      <c r="D1447" t="s">
        <v>5654</v>
      </c>
      <c r="E1447" t="s">
        <v>5655</v>
      </c>
      <c r="F1447" t="s">
        <v>5656</v>
      </c>
      <c r="I1447" t="s">
        <v>5657</v>
      </c>
    </row>
    <row r="1448" spans="1:9" ht="13.5">
      <c r="A1448" s="841">
        <v>1033151</v>
      </c>
      <c r="B1448" t="s">
        <v>916</v>
      </c>
      <c r="C1448" t="s">
        <v>39</v>
      </c>
      <c r="D1448" t="s">
        <v>5658</v>
      </c>
      <c r="E1448" t="s">
        <v>5659</v>
      </c>
      <c r="F1448" t="s">
        <v>5660</v>
      </c>
      <c r="I1448" t="s">
        <v>5661</v>
      </c>
    </row>
    <row r="1449" spans="1:9" ht="13.5">
      <c r="A1449" s="841">
        <v>1033168</v>
      </c>
      <c r="B1449" t="s">
        <v>916</v>
      </c>
      <c r="C1449" t="s">
        <v>39</v>
      </c>
      <c r="D1449" t="s">
        <v>5662</v>
      </c>
      <c r="E1449" t="s">
        <v>5663</v>
      </c>
      <c r="F1449" t="s">
        <v>5664</v>
      </c>
      <c r="I1449" t="s">
        <v>5665</v>
      </c>
    </row>
    <row r="1450" spans="1:9" ht="13.5">
      <c r="A1450" s="841">
        <v>1033175</v>
      </c>
      <c r="B1450" t="s">
        <v>916</v>
      </c>
      <c r="C1450" t="s">
        <v>39</v>
      </c>
      <c r="D1450" t="s">
        <v>5666</v>
      </c>
      <c r="E1450" t="s">
        <v>5667</v>
      </c>
      <c r="F1450" t="s">
        <v>5668</v>
      </c>
      <c r="I1450" t="s">
        <v>5669</v>
      </c>
    </row>
    <row r="1451" spans="1:9" ht="13.5">
      <c r="A1451" s="841">
        <v>1034288</v>
      </c>
      <c r="B1451" t="s">
        <v>44</v>
      </c>
      <c r="C1451" t="s">
        <v>290</v>
      </c>
      <c r="D1451" t="s">
        <v>5670</v>
      </c>
      <c r="E1451" t="s">
        <v>5671</v>
      </c>
      <c r="F1451" t="s">
        <v>5672</v>
      </c>
      <c r="I1451" t="s">
        <v>5673</v>
      </c>
    </row>
    <row r="1452" spans="1:9" ht="13.5">
      <c r="A1452" s="841">
        <v>1036725</v>
      </c>
      <c r="B1452" t="s">
        <v>916</v>
      </c>
      <c r="C1452" t="s">
        <v>1500</v>
      </c>
      <c r="D1452" t="s">
        <v>5674</v>
      </c>
      <c r="E1452" t="s">
        <v>5675</v>
      </c>
      <c r="F1452" t="s">
        <v>5676</v>
      </c>
      <c r="I1452" t="s">
        <v>5677</v>
      </c>
    </row>
    <row r="1453" spans="1:9" ht="13.5">
      <c r="A1453" s="841">
        <v>1037357</v>
      </c>
      <c r="B1453" t="s">
        <v>916</v>
      </c>
      <c r="C1453" t="s">
        <v>1500</v>
      </c>
      <c r="D1453" t="s">
        <v>5678</v>
      </c>
      <c r="E1453" t="s">
        <v>5679</v>
      </c>
      <c r="F1453" t="s">
        <v>5680</v>
      </c>
      <c r="I1453" t="s">
        <v>5681</v>
      </c>
    </row>
    <row r="1454" spans="1:9" ht="13.5">
      <c r="A1454" s="841">
        <v>1037449</v>
      </c>
      <c r="B1454" t="s">
        <v>916</v>
      </c>
      <c r="C1454" t="s">
        <v>1500</v>
      </c>
      <c r="D1454" t="s">
        <v>5682</v>
      </c>
      <c r="E1454" t="s">
        <v>5683</v>
      </c>
      <c r="F1454" t="s">
        <v>5684</v>
      </c>
      <c r="I1454" t="s">
        <v>5685</v>
      </c>
    </row>
    <row r="1455" spans="1:9" ht="13.5">
      <c r="A1455" s="841">
        <v>1037739</v>
      </c>
      <c r="B1455" t="s">
        <v>916</v>
      </c>
      <c r="C1455" t="s">
        <v>1500</v>
      </c>
      <c r="D1455" t="s">
        <v>5686</v>
      </c>
      <c r="E1455" t="s">
        <v>5687</v>
      </c>
      <c r="F1455" t="s">
        <v>5688</v>
      </c>
      <c r="I1455" t="s">
        <v>5689</v>
      </c>
    </row>
    <row r="1456" spans="1:9" ht="13.5">
      <c r="A1456" s="841">
        <v>1037746</v>
      </c>
      <c r="B1456" t="s">
        <v>916</v>
      </c>
      <c r="C1456" t="s">
        <v>1500</v>
      </c>
      <c r="D1456" t="s">
        <v>5690</v>
      </c>
      <c r="E1456" t="s">
        <v>5691</v>
      </c>
      <c r="F1456" t="s">
        <v>5692</v>
      </c>
      <c r="I1456" t="s">
        <v>5693</v>
      </c>
    </row>
    <row r="1457" spans="1:9" ht="13.5">
      <c r="A1457" s="841">
        <v>1037982</v>
      </c>
      <c r="B1457" t="s">
        <v>2081</v>
      </c>
      <c r="C1457" t="s">
        <v>2082</v>
      </c>
      <c r="D1457" t="s">
        <v>5694</v>
      </c>
      <c r="E1457" t="s">
        <v>5695</v>
      </c>
      <c r="F1457" t="s">
        <v>5696</v>
      </c>
      <c r="I1457" t="s">
        <v>5697</v>
      </c>
    </row>
    <row r="1458" spans="1:9" ht="13.5">
      <c r="A1458" s="841">
        <v>1038026</v>
      </c>
      <c r="B1458" t="s">
        <v>981</v>
      </c>
      <c r="C1458" t="s">
        <v>982</v>
      </c>
      <c r="D1458" t="s">
        <v>5698</v>
      </c>
      <c r="E1458" t="s">
        <v>5699</v>
      </c>
      <c r="F1458" t="s">
        <v>5700</v>
      </c>
      <c r="I1458" t="s">
        <v>5701</v>
      </c>
    </row>
    <row r="1459" spans="1:9" ht="13.5">
      <c r="A1459" s="841">
        <v>1038132</v>
      </c>
      <c r="B1459" t="s">
        <v>916</v>
      </c>
      <c r="C1459" t="s">
        <v>1500</v>
      </c>
      <c r="D1459" t="s">
        <v>5702</v>
      </c>
      <c r="E1459" t="s">
        <v>5703</v>
      </c>
      <c r="F1459" t="s">
        <v>5704</v>
      </c>
      <c r="I1459" t="s">
        <v>5705</v>
      </c>
    </row>
    <row r="1460" spans="1:9" ht="13.5">
      <c r="A1460" s="841">
        <v>1038620</v>
      </c>
      <c r="B1460" t="s">
        <v>981</v>
      </c>
      <c r="C1460" t="s">
        <v>982</v>
      </c>
      <c r="D1460" t="s">
        <v>5706</v>
      </c>
      <c r="E1460" t="s">
        <v>5706</v>
      </c>
      <c r="F1460" t="s">
        <v>5707</v>
      </c>
      <c r="I1460" t="s">
        <v>5708</v>
      </c>
    </row>
    <row r="1461" spans="1:9" ht="13.5">
      <c r="A1461" s="841">
        <v>1038804</v>
      </c>
      <c r="B1461" t="s">
        <v>916</v>
      </c>
      <c r="C1461" t="s">
        <v>1500</v>
      </c>
      <c r="D1461" t="s">
        <v>5709</v>
      </c>
      <c r="E1461" t="s">
        <v>5710</v>
      </c>
      <c r="F1461" t="s">
        <v>5711</v>
      </c>
      <c r="I1461" t="s">
        <v>5712</v>
      </c>
    </row>
    <row r="1462" spans="1:9" ht="13.5">
      <c r="A1462" s="841">
        <v>1038811</v>
      </c>
      <c r="B1462" t="s">
        <v>916</v>
      </c>
      <c r="C1462" t="s">
        <v>1500</v>
      </c>
      <c r="D1462" t="s">
        <v>5713</v>
      </c>
      <c r="E1462" t="s">
        <v>5714</v>
      </c>
      <c r="F1462" t="s">
        <v>5715</v>
      </c>
      <c r="I1462" t="s">
        <v>5716</v>
      </c>
    </row>
    <row r="1463" spans="1:9" ht="13.5">
      <c r="A1463" s="841">
        <v>1040876</v>
      </c>
      <c r="B1463" t="s">
        <v>44</v>
      </c>
      <c r="C1463" t="s">
        <v>45</v>
      </c>
      <c r="D1463" t="s">
        <v>5717</v>
      </c>
      <c r="E1463" t="s">
        <v>5718</v>
      </c>
      <c r="F1463" t="s">
        <v>5719</v>
      </c>
      <c r="I1463" t="s">
        <v>5720</v>
      </c>
    </row>
    <row r="1464" spans="1:9" ht="13.5">
      <c r="A1464" s="841">
        <v>1040883</v>
      </c>
      <c r="B1464" t="s">
        <v>44</v>
      </c>
      <c r="C1464" t="s">
        <v>45</v>
      </c>
      <c r="D1464" t="s">
        <v>5721</v>
      </c>
      <c r="E1464" t="s">
        <v>5722</v>
      </c>
      <c r="F1464" t="s">
        <v>5723</v>
      </c>
      <c r="I1464" t="s">
        <v>5724</v>
      </c>
    </row>
    <row r="1465" spans="1:9" ht="13.5">
      <c r="A1465" s="841">
        <v>1040890</v>
      </c>
      <c r="B1465" t="s">
        <v>44</v>
      </c>
      <c r="C1465" t="s">
        <v>45</v>
      </c>
      <c r="D1465" t="s">
        <v>5725</v>
      </c>
      <c r="E1465" t="s">
        <v>5726</v>
      </c>
      <c r="F1465" t="s">
        <v>5727</v>
      </c>
      <c r="I1465" t="s">
        <v>5728</v>
      </c>
    </row>
    <row r="1466" spans="1:9" ht="13.5">
      <c r="A1466" s="841">
        <v>1040906</v>
      </c>
      <c r="B1466" t="s">
        <v>44</v>
      </c>
      <c r="C1466" t="s">
        <v>45</v>
      </c>
      <c r="D1466" t="s">
        <v>5729</v>
      </c>
      <c r="E1466" t="s">
        <v>5730</v>
      </c>
      <c r="F1466" t="s">
        <v>5731</v>
      </c>
      <c r="I1466" t="s">
        <v>5732</v>
      </c>
    </row>
    <row r="1467" spans="1:9" ht="13.5">
      <c r="A1467" s="841">
        <v>1040913</v>
      </c>
      <c r="B1467" t="s">
        <v>44</v>
      </c>
      <c r="C1467" t="s">
        <v>45</v>
      </c>
      <c r="D1467" t="s">
        <v>5733</v>
      </c>
      <c r="E1467" t="s">
        <v>5734</v>
      </c>
      <c r="F1467" t="s">
        <v>5735</v>
      </c>
      <c r="I1467" t="s">
        <v>5736</v>
      </c>
    </row>
    <row r="1468" spans="1:9" ht="13.5">
      <c r="A1468" s="841">
        <v>1040920</v>
      </c>
      <c r="B1468" t="s">
        <v>44</v>
      </c>
      <c r="C1468" t="s">
        <v>45</v>
      </c>
      <c r="D1468" t="s">
        <v>5737</v>
      </c>
      <c r="E1468" t="s">
        <v>5738</v>
      </c>
      <c r="F1468" t="s">
        <v>5739</v>
      </c>
      <c r="I1468" t="s">
        <v>5740</v>
      </c>
    </row>
    <row r="1469" spans="1:9" ht="13.5">
      <c r="A1469" s="841">
        <v>1040937</v>
      </c>
      <c r="B1469" t="s">
        <v>44</v>
      </c>
      <c r="C1469" t="s">
        <v>45</v>
      </c>
      <c r="D1469" t="s">
        <v>5741</v>
      </c>
      <c r="E1469" t="s">
        <v>5742</v>
      </c>
      <c r="F1469" t="s">
        <v>5743</v>
      </c>
      <c r="I1469" t="s">
        <v>5744</v>
      </c>
    </row>
    <row r="1470" spans="1:9" ht="13.5">
      <c r="A1470" s="841">
        <v>1040944</v>
      </c>
      <c r="B1470" t="s">
        <v>44</v>
      </c>
      <c r="C1470" t="s">
        <v>45</v>
      </c>
      <c r="D1470" t="s">
        <v>5745</v>
      </c>
      <c r="E1470" t="s">
        <v>5746</v>
      </c>
      <c r="F1470" t="s">
        <v>5747</v>
      </c>
      <c r="I1470" t="s">
        <v>5748</v>
      </c>
    </row>
    <row r="1471" spans="1:9" ht="13.5">
      <c r="A1471" s="841">
        <v>1040968</v>
      </c>
      <c r="B1471" t="s">
        <v>44</v>
      </c>
      <c r="C1471" t="s">
        <v>45</v>
      </c>
      <c r="D1471" t="s">
        <v>5749</v>
      </c>
      <c r="E1471" t="s">
        <v>5750</v>
      </c>
      <c r="F1471" t="s">
        <v>5751</v>
      </c>
      <c r="I1471" t="s">
        <v>5752</v>
      </c>
    </row>
    <row r="1472" spans="1:9" ht="13.5">
      <c r="A1472" s="841">
        <v>1040982</v>
      </c>
      <c r="B1472" t="s">
        <v>44</v>
      </c>
      <c r="C1472" t="s">
        <v>45</v>
      </c>
      <c r="D1472" t="s">
        <v>5753</v>
      </c>
      <c r="E1472" t="s">
        <v>5754</v>
      </c>
      <c r="F1472" t="s">
        <v>5755</v>
      </c>
      <c r="I1472" t="s">
        <v>5756</v>
      </c>
    </row>
    <row r="1473" spans="1:9" ht="13.5">
      <c r="A1473" s="841">
        <v>1040999</v>
      </c>
      <c r="B1473" t="s">
        <v>44</v>
      </c>
      <c r="C1473" t="s">
        <v>45</v>
      </c>
      <c r="D1473" t="s">
        <v>5757</v>
      </c>
      <c r="E1473" t="s">
        <v>5758</v>
      </c>
      <c r="F1473" t="s">
        <v>5759</v>
      </c>
      <c r="I1473" t="s">
        <v>5760</v>
      </c>
    </row>
    <row r="1474" spans="1:9" ht="13.5">
      <c r="A1474" s="841">
        <v>1041309</v>
      </c>
      <c r="B1474" t="s">
        <v>44</v>
      </c>
      <c r="C1474" t="s">
        <v>45</v>
      </c>
      <c r="D1474" t="s">
        <v>5761</v>
      </c>
      <c r="E1474" t="s">
        <v>5762</v>
      </c>
      <c r="F1474" t="s">
        <v>5763</v>
      </c>
      <c r="I1474" t="s">
        <v>5764</v>
      </c>
    </row>
    <row r="1475" spans="1:9" ht="13.5">
      <c r="A1475" s="841">
        <v>1041606</v>
      </c>
      <c r="B1475" t="s">
        <v>4225</v>
      </c>
      <c r="C1475" t="s">
        <v>982</v>
      </c>
      <c r="D1475" t="s">
        <v>5765</v>
      </c>
      <c r="E1475" t="s">
        <v>5766</v>
      </c>
      <c r="F1475" t="s">
        <v>5767</v>
      </c>
      <c r="I1475" t="s">
        <v>5768</v>
      </c>
    </row>
    <row r="1476" spans="1:9" ht="13.5">
      <c r="A1476" s="841">
        <v>1041613</v>
      </c>
      <c r="B1476" t="s">
        <v>981</v>
      </c>
      <c r="C1476" t="s">
        <v>982</v>
      </c>
      <c r="D1476" t="s">
        <v>5769</v>
      </c>
      <c r="E1476" t="s">
        <v>5770</v>
      </c>
      <c r="F1476" t="s">
        <v>5771</v>
      </c>
      <c r="I1476" t="s">
        <v>5772</v>
      </c>
    </row>
    <row r="1477" spans="1:9" ht="13.5">
      <c r="A1477" s="841">
        <v>1041620</v>
      </c>
      <c r="B1477" t="s">
        <v>981</v>
      </c>
      <c r="C1477" t="s">
        <v>982</v>
      </c>
      <c r="D1477" t="s">
        <v>5773</v>
      </c>
      <c r="E1477" t="s">
        <v>5774</v>
      </c>
      <c r="F1477" t="s">
        <v>5775</v>
      </c>
      <c r="I1477" t="s">
        <v>5776</v>
      </c>
    </row>
    <row r="1478" spans="1:9" ht="13.5">
      <c r="A1478" s="841">
        <v>1041644</v>
      </c>
      <c r="B1478" t="s">
        <v>2081</v>
      </c>
      <c r="C1478" t="s">
        <v>2082</v>
      </c>
      <c r="D1478" t="s">
        <v>5777</v>
      </c>
      <c r="E1478" t="s">
        <v>5778</v>
      </c>
      <c r="F1478" t="s">
        <v>5779</v>
      </c>
      <c r="I1478" t="s">
        <v>5780</v>
      </c>
    </row>
    <row r="1479" spans="1:9" ht="13.5">
      <c r="A1479" s="841">
        <v>1042085</v>
      </c>
      <c r="B1479" t="s">
        <v>916</v>
      </c>
      <c r="C1479" t="s">
        <v>39</v>
      </c>
      <c r="D1479" t="s">
        <v>5781</v>
      </c>
      <c r="E1479" t="s">
        <v>5782</v>
      </c>
      <c r="F1479" t="s">
        <v>5783</v>
      </c>
      <c r="I1479" t="s">
        <v>5784</v>
      </c>
    </row>
    <row r="1480" spans="1:9" ht="13.5">
      <c r="A1480" s="841">
        <v>1042092</v>
      </c>
      <c r="B1480" t="s">
        <v>916</v>
      </c>
      <c r="C1480" t="s">
        <v>39</v>
      </c>
      <c r="D1480" t="s">
        <v>5785</v>
      </c>
      <c r="E1480" t="s">
        <v>5786</v>
      </c>
      <c r="F1480" t="s">
        <v>5787</v>
      </c>
      <c r="I1480" t="s">
        <v>5788</v>
      </c>
    </row>
    <row r="1481" spans="1:9" ht="13.5">
      <c r="A1481" s="841">
        <v>1042108</v>
      </c>
      <c r="B1481" t="s">
        <v>916</v>
      </c>
      <c r="C1481" t="s">
        <v>39</v>
      </c>
      <c r="D1481" t="s">
        <v>5789</v>
      </c>
      <c r="E1481" t="s">
        <v>5790</v>
      </c>
      <c r="F1481" t="s">
        <v>5791</v>
      </c>
      <c r="I1481" t="s">
        <v>5792</v>
      </c>
    </row>
    <row r="1482" spans="1:9" ht="13.5">
      <c r="A1482" s="841">
        <v>1042580</v>
      </c>
      <c r="B1482" t="s">
        <v>981</v>
      </c>
      <c r="C1482" t="s">
        <v>982</v>
      </c>
      <c r="D1482" t="s">
        <v>5793</v>
      </c>
      <c r="E1482" t="s">
        <v>5794</v>
      </c>
      <c r="F1482" t="s">
        <v>5795</v>
      </c>
      <c r="I1482" t="s">
        <v>5796</v>
      </c>
    </row>
    <row r="1483" spans="1:9" ht="13.5">
      <c r="A1483" s="841">
        <v>1042757</v>
      </c>
      <c r="B1483" t="s">
        <v>44</v>
      </c>
      <c r="C1483" t="s">
        <v>45</v>
      </c>
      <c r="D1483" t="s">
        <v>5797</v>
      </c>
      <c r="E1483" t="s">
        <v>5798</v>
      </c>
      <c r="F1483" t="s">
        <v>5799</v>
      </c>
      <c r="I1483" t="s">
        <v>5800</v>
      </c>
    </row>
    <row r="1484" spans="1:9" ht="13.5">
      <c r="A1484" s="841">
        <v>1042818</v>
      </c>
      <c r="B1484" t="s">
        <v>981</v>
      </c>
      <c r="C1484" t="s">
        <v>982</v>
      </c>
      <c r="D1484" t="s">
        <v>5801</v>
      </c>
      <c r="E1484" t="s">
        <v>5802</v>
      </c>
      <c r="F1484" t="s">
        <v>5803</v>
      </c>
      <c r="I1484" t="s">
        <v>5804</v>
      </c>
    </row>
    <row r="1485" spans="1:9" ht="13.5">
      <c r="A1485" s="841">
        <v>1042825</v>
      </c>
      <c r="B1485" t="s">
        <v>981</v>
      </c>
      <c r="C1485" t="s">
        <v>982</v>
      </c>
      <c r="D1485" t="s">
        <v>5805</v>
      </c>
      <c r="E1485" t="s">
        <v>5806</v>
      </c>
      <c r="F1485" t="s">
        <v>5807</v>
      </c>
      <c r="I1485" t="s">
        <v>5808</v>
      </c>
    </row>
    <row r="1486" spans="1:9" ht="13.5">
      <c r="A1486" s="841">
        <v>1042832</v>
      </c>
      <c r="B1486" t="s">
        <v>981</v>
      </c>
      <c r="C1486" t="s">
        <v>982</v>
      </c>
      <c r="D1486" t="s">
        <v>4599</v>
      </c>
      <c r="E1486" t="s">
        <v>4600</v>
      </c>
      <c r="F1486" t="s">
        <v>5809</v>
      </c>
      <c r="I1486" t="s">
        <v>5810</v>
      </c>
    </row>
    <row r="1487" spans="1:9" ht="13.5">
      <c r="A1487" s="841">
        <v>1042856</v>
      </c>
      <c r="B1487" t="s">
        <v>981</v>
      </c>
      <c r="C1487" t="s">
        <v>982</v>
      </c>
      <c r="D1487" t="s">
        <v>5811</v>
      </c>
      <c r="E1487" t="s">
        <v>5812</v>
      </c>
      <c r="F1487" t="s">
        <v>5813</v>
      </c>
      <c r="I1487" t="s">
        <v>5814</v>
      </c>
    </row>
    <row r="1488" spans="1:9" ht="13.5">
      <c r="A1488" s="841">
        <v>1043938</v>
      </c>
      <c r="B1488" t="s">
        <v>981</v>
      </c>
      <c r="C1488" t="s">
        <v>982</v>
      </c>
      <c r="D1488" t="s">
        <v>5815</v>
      </c>
      <c r="E1488" t="s">
        <v>5816</v>
      </c>
      <c r="F1488" t="s">
        <v>5817</v>
      </c>
      <c r="I1488" t="s">
        <v>5818</v>
      </c>
    </row>
    <row r="1489" spans="1:9" ht="13.5">
      <c r="A1489" s="841">
        <v>1046816</v>
      </c>
      <c r="B1489" t="s">
        <v>981</v>
      </c>
      <c r="C1489" t="s">
        <v>982</v>
      </c>
      <c r="D1489" t="s">
        <v>5819</v>
      </c>
      <c r="E1489" t="s">
        <v>5820</v>
      </c>
      <c r="F1489" t="s">
        <v>5821</v>
      </c>
      <c r="I1489" t="s">
        <v>5822</v>
      </c>
    </row>
    <row r="1490" spans="1:9" ht="13.5">
      <c r="A1490" s="841">
        <v>1046953</v>
      </c>
      <c r="B1490" t="s">
        <v>916</v>
      </c>
      <c r="C1490" t="s">
        <v>1500</v>
      </c>
      <c r="D1490" t="s">
        <v>5823</v>
      </c>
      <c r="E1490" t="s">
        <v>5824</v>
      </c>
      <c r="F1490" t="s">
        <v>5825</v>
      </c>
      <c r="I1490" t="s">
        <v>5826</v>
      </c>
    </row>
    <row r="1491" spans="1:9" ht="13.5">
      <c r="A1491" s="841">
        <v>1046960</v>
      </c>
      <c r="B1491" t="s">
        <v>916</v>
      </c>
      <c r="C1491" t="s">
        <v>1500</v>
      </c>
      <c r="D1491" t="s">
        <v>5827</v>
      </c>
      <c r="E1491" t="s">
        <v>5828</v>
      </c>
      <c r="F1491" t="s">
        <v>5829</v>
      </c>
      <c r="I1491" t="s">
        <v>5830</v>
      </c>
    </row>
    <row r="1492" spans="1:9" ht="13.5">
      <c r="A1492" s="841">
        <v>1047288</v>
      </c>
      <c r="B1492" t="s">
        <v>916</v>
      </c>
      <c r="C1492" t="s">
        <v>1500</v>
      </c>
      <c r="D1492" t="s">
        <v>5831</v>
      </c>
      <c r="E1492" t="s">
        <v>5832</v>
      </c>
      <c r="F1492" t="s">
        <v>5833</v>
      </c>
      <c r="I1492" t="s">
        <v>5834</v>
      </c>
    </row>
    <row r="1493" spans="1:9" ht="13.5">
      <c r="A1493" s="841">
        <v>1048353</v>
      </c>
      <c r="B1493" t="s">
        <v>916</v>
      </c>
      <c r="C1493" t="s">
        <v>1500</v>
      </c>
      <c r="D1493" t="s">
        <v>5835</v>
      </c>
      <c r="E1493" t="s">
        <v>5836</v>
      </c>
      <c r="F1493" t="s">
        <v>5837</v>
      </c>
      <c r="I1493" t="s">
        <v>5838</v>
      </c>
    </row>
    <row r="1494" spans="1:9" ht="13.5">
      <c r="A1494" s="841">
        <v>1048360</v>
      </c>
      <c r="B1494" t="s">
        <v>2081</v>
      </c>
      <c r="C1494" t="s">
        <v>2088</v>
      </c>
      <c r="D1494" t="s">
        <v>5839</v>
      </c>
      <c r="E1494" t="s">
        <v>5840</v>
      </c>
      <c r="F1494" t="s">
        <v>5841</v>
      </c>
      <c r="I1494" t="s">
        <v>5842</v>
      </c>
    </row>
    <row r="1495" spans="1:9" ht="13.5">
      <c r="A1495" s="841">
        <v>1049015</v>
      </c>
      <c r="B1495" t="s">
        <v>981</v>
      </c>
      <c r="C1495" t="s">
        <v>982</v>
      </c>
      <c r="D1495" t="s">
        <v>5843</v>
      </c>
      <c r="E1495" t="s">
        <v>5844</v>
      </c>
      <c r="F1495" t="s">
        <v>5845</v>
      </c>
      <c r="I1495" t="s">
        <v>5846</v>
      </c>
    </row>
    <row r="1496" spans="1:9" ht="13.5">
      <c r="A1496" s="841">
        <v>1049541</v>
      </c>
      <c r="B1496" t="s">
        <v>4225</v>
      </c>
      <c r="C1496" t="s">
        <v>982</v>
      </c>
      <c r="D1496" t="s">
        <v>5847</v>
      </c>
      <c r="E1496" t="s">
        <v>5848</v>
      </c>
      <c r="F1496" t="s">
        <v>5849</v>
      </c>
      <c r="I1496" t="s">
        <v>5850</v>
      </c>
    </row>
    <row r="1497" spans="1:9" ht="13.5">
      <c r="A1497" s="841">
        <v>1049558</v>
      </c>
      <c r="B1497" t="s">
        <v>4225</v>
      </c>
      <c r="C1497" t="s">
        <v>982</v>
      </c>
      <c r="D1497" t="s">
        <v>5851</v>
      </c>
      <c r="E1497" t="s">
        <v>5852</v>
      </c>
      <c r="F1497" t="s">
        <v>5853</v>
      </c>
      <c r="I1497" t="s">
        <v>5854</v>
      </c>
    </row>
    <row r="1498" spans="1:9" ht="13.5">
      <c r="A1498" s="841">
        <v>1049824</v>
      </c>
      <c r="B1498" t="s">
        <v>44</v>
      </c>
      <c r="C1498" t="s">
        <v>45</v>
      </c>
      <c r="D1498" t="s">
        <v>5855</v>
      </c>
      <c r="E1498" t="s">
        <v>5856</v>
      </c>
      <c r="F1498" t="s">
        <v>5857</v>
      </c>
      <c r="I1498" t="s">
        <v>5858</v>
      </c>
    </row>
    <row r="1499" spans="1:9" ht="13.5">
      <c r="A1499" s="841">
        <v>1049862</v>
      </c>
      <c r="B1499" t="s">
        <v>44</v>
      </c>
      <c r="C1499" t="s">
        <v>45</v>
      </c>
      <c r="D1499" t="s">
        <v>5859</v>
      </c>
      <c r="E1499" t="s">
        <v>5860</v>
      </c>
      <c r="F1499" t="s">
        <v>5861</v>
      </c>
      <c r="I1499" t="s">
        <v>5862</v>
      </c>
    </row>
    <row r="1500" spans="1:9" ht="13.5">
      <c r="A1500" s="841">
        <v>1049879</v>
      </c>
      <c r="B1500" t="s">
        <v>44</v>
      </c>
      <c r="C1500" t="s">
        <v>45</v>
      </c>
      <c r="D1500" t="s">
        <v>5781</v>
      </c>
      <c r="E1500" t="s">
        <v>5863</v>
      </c>
      <c r="F1500" t="s">
        <v>5783</v>
      </c>
      <c r="I1500" t="s">
        <v>5864</v>
      </c>
    </row>
    <row r="1501" spans="1:9" ht="13.5">
      <c r="A1501" s="841">
        <v>1049886</v>
      </c>
      <c r="B1501" t="s">
        <v>44</v>
      </c>
      <c r="C1501" t="s">
        <v>45</v>
      </c>
      <c r="D1501" t="s">
        <v>5865</v>
      </c>
      <c r="E1501" t="s">
        <v>5866</v>
      </c>
      <c r="F1501" t="s">
        <v>5867</v>
      </c>
      <c r="I1501" t="s">
        <v>5868</v>
      </c>
    </row>
    <row r="1502" spans="1:9" ht="13.5">
      <c r="A1502" s="841">
        <v>1049893</v>
      </c>
      <c r="B1502" t="s">
        <v>44</v>
      </c>
      <c r="C1502" t="s">
        <v>45</v>
      </c>
      <c r="D1502" t="s">
        <v>5869</v>
      </c>
      <c r="E1502" t="s">
        <v>5870</v>
      </c>
      <c r="F1502" t="s">
        <v>5871</v>
      </c>
      <c r="I1502" t="s">
        <v>5872</v>
      </c>
    </row>
    <row r="1503" spans="1:9" ht="13.5">
      <c r="A1503" s="841">
        <v>1049909</v>
      </c>
      <c r="B1503" t="s">
        <v>44</v>
      </c>
      <c r="C1503" t="s">
        <v>45</v>
      </c>
      <c r="D1503" t="s">
        <v>5873</v>
      </c>
      <c r="E1503" t="s">
        <v>5874</v>
      </c>
      <c r="F1503" t="s">
        <v>5875</v>
      </c>
      <c r="I1503" t="s">
        <v>5876</v>
      </c>
    </row>
    <row r="1504" spans="1:9" ht="13.5">
      <c r="A1504" s="841">
        <v>1049916</v>
      </c>
      <c r="B1504" t="s">
        <v>44</v>
      </c>
      <c r="C1504" t="s">
        <v>45</v>
      </c>
      <c r="D1504" t="s">
        <v>5877</v>
      </c>
      <c r="E1504" t="s">
        <v>5878</v>
      </c>
      <c r="F1504" t="s">
        <v>5879</v>
      </c>
      <c r="I1504" t="s">
        <v>5880</v>
      </c>
    </row>
    <row r="1505" spans="1:9" ht="13.5">
      <c r="A1505" s="841">
        <v>1049947</v>
      </c>
      <c r="B1505" t="s">
        <v>44</v>
      </c>
      <c r="C1505" t="s">
        <v>45</v>
      </c>
      <c r="D1505" t="s">
        <v>5881</v>
      </c>
      <c r="E1505" t="s">
        <v>5882</v>
      </c>
      <c r="F1505" t="s">
        <v>5883</v>
      </c>
      <c r="I1505" t="s">
        <v>5884</v>
      </c>
    </row>
    <row r="1506" spans="1:9" ht="13.5">
      <c r="A1506" s="841">
        <v>1049954</v>
      </c>
      <c r="B1506" t="s">
        <v>44</v>
      </c>
      <c r="C1506" t="s">
        <v>45</v>
      </c>
      <c r="D1506" t="s">
        <v>5885</v>
      </c>
      <c r="E1506" t="s">
        <v>5886</v>
      </c>
      <c r="F1506" t="s">
        <v>5887</v>
      </c>
      <c r="I1506" t="s">
        <v>5888</v>
      </c>
    </row>
    <row r="1507" spans="1:9" ht="13.5">
      <c r="A1507" s="841">
        <v>1049961</v>
      </c>
      <c r="B1507" t="s">
        <v>44</v>
      </c>
      <c r="C1507" t="s">
        <v>45</v>
      </c>
      <c r="D1507" t="s">
        <v>5889</v>
      </c>
      <c r="E1507" t="s">
        <v>5890</v>
      </c>
      <c r="F1507" t="s">
        <v>5891</v>
      </c>
      <c r="I1507" t="s">
        <v>5892</v>
      </c>
    </row>
    <row r="1508" spans="1:9" ht="13.5">
      <c r="A1508" s="841">
        <v>1049978</v>
      </c>
      <c r="B1508" t="s">
        <v>44</v>
      </c>
      <c r="C1508" t="s">
        <v>45</v>
      </c>
      <c r="D1508" t="s">
        <v>5893</v>
      </c>
      <c r="E1508" t="s">
        <v>5894</v>
      </c>
      <c r="F1508" t="s">
        <v>5895</v>
      </c>
      <c r="I1508" t="s">
        <v>5896</v>
      </c>
    </row>
    <row r="1509" spans="1:9" ht="13.5">
      <c r="A1509" s="841">
        <v>1049985</v>
      </c>
      <c r="B1509" t="s">
        <v>44</v>
      </c>
      <c r="C1509" t="s">
        <v>45</v>
      </c>
      <c r="D1509" t="s">
        <v>5897</v>
      </c>
      <c r="E1509" t="s">
        <v>5898</v>
      </c>
      <c r="F1509" t="s">
        <v>5899</v>
      </c>
      <c r="I1509" t="s">
        <v>5900</v>
      </c>
    </row>
    <row r="1510" spans="1:9" ht="13.5">
      <c r="A1510" s="841">
        <v>1050004</v>
      </c>
      <c r="B1510" t="s">
        <v>44</v>
      </c>
      <c r="C1510" t="s">
        <v>45</v>
      </c>
      <c r="D1510" t="s">
        <v>5901</v>
      </c>
      <c r="E1510" t="s">
        <v>5902</v>
      </c>
      <c r="F1510" t="s">
        <v>5903</v>
      </c>
      <c r="I1510" t="s">
        <v>5904</v>
      </c>
    </row>
    <row r="1511" spans="1:9" ht="13.5">
      <c r="A1511" s="841">
        <v>1050028</v>
      </c>
      <c r="B1511" t="s">
        <v>44</v>
      </c>
      <c r="C1511" t="s">
        <v>45</v>
      </c>
      <c r="D1511" t="s">
        <v>5905</v>
      </c>
      <c r="E1511" t="s">
        <v>5906</v>
      </c>
      <c r="F1511" t="s">
        <v>5907</v>
      </c>
      <c r="I1511" t="s">
        <v>5908</v>
      </c>
    </row>
    <row r="1512" spans="1:9" ht="13.5">
      <c r="A1512" s="841">
        <v>1051179</v>
      </c>
      <c r="B1512" t="s">
        <v>981</v>
      </c>
      <c r="C1512" t="s">
        <v>982</v>
      </c>
      <c r="D1512" t="s">
        <v>5909</v>
      </c>
      <c r="E1512" t="s">
        <v>5910</v>
      </c>
      <c r="F1512" t="s">
        <v>5911</v>
      </c>
      <c r="I1512" t="s">
        <v>5912</v>
      </c>
    </row>
    <row r="1513" spans="1:9" ht="13.5">
      <c r="A1513" s="841">
        <v>1051421</v>
      </c>
      <c r="B1513" t="s">
        <v>981</v>
      </c>
      <c r="C1513" t="s">
        <v>982</v>
      </c>
      <c r="D1513" t="s">
        <v>5913</v>
      </c>
      <c r="E1513" t="s">
        <v>5914</v>
      </c>
      <c r="F1513" t="s">
        <v>5915</v>
      </c>
      <c r="I1513" t="s">
        <v>5916</v>
      </c>
    </row>
    <row r="1514" spans="1:9" ht="13.5">
      <c r="A1514" s="841">
        <v>1051438</v>
      </c>
      <c r="B1514" t="s">
        <v>981</v>
      </c>
      <c r="C1514" t="s">
        <v>982</v>
      </c>
      <c r="D1514" t="s">
        <v>5917</v>
      </c>
      <c r="E1514" t="s">
        <v>5918</v>
      </c>
      <c r="F1514" t="s">
        <v>5919</v>
      </c>
      <c r="I1514" t="s">
        <v>5920</v>
      </c>
    </row>
    <row r="1515" spans="1:9" ht="13.5">
      <c r="A1515" s="841">
        <v>1051445</v>
      </c>
      <c r="B1515" t="s">
        <v>981</v>
      </c>
      <c r="C1515" t="s">
        <v>982</v>
      </c>
      <c r="D1515" t="s">
        <v>5921</v>
      </c>
      <c r="E1515" t="s">
        <v>5922</v>
      </c>
      <c r="F1515" t="s">
        <v>5923</v>
      </c>
      <c r="I1515" t="s">
        <v>5924</v>
      </c>
    </row>
    <row r="1516" spans="1:9" ht="13.5">
      <c r="A1516" s="841">
        <v>1052152</v>
      </c>
      <c r="B1516" t="s">
        <v>981</v>
      </c>
      <c r="C1516" t="s">
        <v>982</v>
      </c>
      <c r="D1516" t="s">
        <v>7163</v>
      </c>
      <c r="E1516" t="s">
        <v>7164</v>
      </c>
      <c r="F1516" t="s">
        <v>7165</v>
      </c>
      <c r="I1516" t="s">
        <v>7309</v>
      </c>
    </row>
    <row r="1517" spans="1:9" ht="13.5">
      <c r="A1517" s="841">
        <v>1052244</v>
      </c>
      <c r="B1517" t="s">
        <v>981</v>
      </c>
      <c r="C1517" t="s">
        <v>982</v>
      </c>
      <c r="D1517" t="s">
        <v>5925</v>
      </c>
      <c r="E1517" t="s">
        <v>5925</v>
      </c>
      <c r="F1517" t="s">
        <v>5926</v>
      </c>
      <c r="I1517" t="s">
        <v>5927</v>
      </c>
    </row>
    <row r="1518" spans="1:9" ht="13.5">
      <c r="A1518" s="841">
        <v>1055443</v>
      </c>
      <c r="B1518" t="s">
        <v>38</v>
      </c>
      <c r="C1518" t="s">
        <v>341</v>
      </c>
      <c r="D1518" t="s">
        <v>5928</v>
      </c>
      <c r="E1518" t="s">
        <v>5929</v>
      </c>
      <c r="F1518" t="s">
        <v>5930</v>
      </c>
      <c r="I1518" t="s">
        <v>5931</v>
      </c>
    </row>
    <row r="1519" spans="1:9" ht="13.5">
      <c r="A1519" s="841">
        <v>1055580</v>
      </c>
      <c r="B1519" t="s">
        <v>916</v>
      </c>
      <c r="C1519" t="s">
        <v>1500</v>
      </c>
      <c r="D1519" t="s">
        <v>5932</v>
      </c>
      <c r="E1519" t="s">
        <v>5933</v>
      </c>
      <c r="F1519" t="s">
        <v>5934</v>
      </c>
      <c r="I1519" t="s">
        <v>5935</v>
      </c>
    </row>
    <row r="1520" spans="1:9" ht="13.5">
      <c r="A1520" s="841">
        <v>1055788</v>
      </c>
      <c r="B1520" t="s">
        <v>916</v>
      </c>
      <c r="C1520" t="s">
        <v>1500</v>
      </c>
      <c r="D1520" t="s">
        <v>5936</v>
      </c>
      <c r="E1520" t="s">
        <v>5937</v>
      </c>
      <c r="F1520" t="s">
        <v>5938</v>
      </c>
      <c r="I1520" t="s">
        <v>5939</v>
      </c>
    </row>
    <row r="1521" spans="1:9" ht="13.5">
      <c r="A1521" s="841">
        <v>1056488</v>
      </c>
      <c r="B1521" t="s">
        <v>981</v>
      </c>
      <c r="C1521" t="s">
        <v>982</v>
      </c>
      <c r="D1521" t="s">
        <v>5940</v>
      </c>
      <c r="E1521" t="s">
        <v>5941</v>
      </c>
      <c r="F1521" t="s">
        <v>5942</v>
      </c>
      <c r="I1521" t="s">
        <v>5943</v>
      </c>
    </row>
    <row r="1522" spans="1:9" ht="13.5">
      <c r="A1522" s="841">
        <v>1056662</v>
      </c>
      <c r="B1522" t="s">
        <v>38</v>
      </c>
      <c r="C1522" t="s">
        <v>341</v>
      </c>
      <c r="D1522" t="s">
        <v>5944</v>
      </c>
      <c r="E1522" t="s">
        <v>5945</v>
      </c>
      <c r="F1522" t="s">
        <v>5946</v>
      </c>
      <c r="I1522" t="s">
        <v>5947</v>
      </c>
    </row>
    <row r="1523" spans="1:9" ht="13.5">
      <c r="A1523" s="841">
        <v>1056716</v>
      </c>
      <c r="B1523" t="s">
        <v>916</v>
      </c>
      <c r="C1523" t="s">
        <v>1500</v>
      </c>
      <c r="D1523" t="s">
        <v>5948</v>
      </c>
      <c r="E1523" t="s">
        <v>5949</v>
      </c>
      <c r="F1523" t="s">
        <v>5950</v>
      </c>
      <c r="I1523" t="s">
        <v>5951</v>
      </c>
    </row>
    <row r="1524" spans="1:9" ht="13.5">
      <c r="A1524" s="841">
        <v>1058314</v>
      </c>
      <c r="B1524" t="s">
        <v>916</v>
      </c>
      <c r="C1524" t="s">
        <v>39</v>
      </c>
      <c r="D1524" t="s">
        <v>5952</v>
      </c>
      <c r="E1524" t="s">
        <v>5953</v>
      </c>
      <c r="F1524" t="s">
        <v>5954</v>
      </c>
      <c r="I1524" t="s">
        <v>5955</v>
      </c>
    </row>
    <row r="1525" spans="1:9" ht="13.5">
      <c r="A1525" s="841">
        <v>1058352</v>
      </c>
      <c r="B1525" t="s">
        <v>916</v>
      </c>
      <c r="C1525" t="s">
        <v>39</v>
      </c>
      <c r="D1525" t="s">
        <v>5310</v>
      </c>
      <c r="E1525" t="s">
        <v>5311</v>
      </c>
      <c r="F1525" t="s">
        <v>5956</v>
      </c>
      <c r="I1525" t="s">
        <v>5957</v>
      </c>
    </row>
    <row r="1526" spans="1:9" ht="13.5">
      <c r="A1526" s="841">
        <v>1058369</v>
      </c>
      <c r="B1526" t="s">
        <v>916</v>
      </c>
      <c r="C1526" t="s">
        <v>39</v>
      </c>
      <c r="D1526" t="s">
        <v>5958</v>
      </c>
      <c r="E1526" t="s">
        <v>5959</v>
      </c>
      <c r="F1526" t="s">
        <v>5960</v>
      </c>
      <c r="I1526" t="s">
        <v>5961</v>
      </c>
    </row>
    <row r="1527" spans="1:9" ht="13.5">
      <c r="A1527" s="841">
        <v>1058406</v>
      </c>
      <c r="B1527" t="s">
        <v>38</v>
      </c>
      <c r="C1527" t="s">
        <v>341</v>
      </c>
      <c r="D1527" t="s">
        <v>5962</v>
      </c>
      <c r="E1527" t="s">
        <v>5963</v>
      </c>
      <c r="F1527" t="s">
        <v>5964</v>
      </c>
      <c r="I1527" t="s">
        <v>5965</v>
      </c>
    </row>
    <row r="1528" spans="1:9" ht="13.5">
      <c r="A1528" s="841">
        <v>1058529</v>
      </c>
      <c r="B1528" t="s">
        <v>44</v>
      </c>
      <c r="C1528" t="s">
        <v>45</v>
      </c>
      <c r="D1528" t="s">
        <v>5966</v>
      </c>
      <c r="E1528" t="s">
        <v>5966</v>
      </c>
      <c r="F1528" t="s">
        <v>5967</v>
      </c>
      <c r="I1528" t="s">
        <v>5968</v>
      </c>
    </row>
    <row r="1529" spans="1:9" ht="13.5">
      <c r="A1529" s="841">
        <v>1058567</v>
      </c>
      <c r="B1529" t="s">
        <v>44</v>
      </c>
      <c r="C1529" t="s">
        <v>45</v>
      </c>
      <c r="D1529" t="s">
        <v>5969</v>
      </c>
      <c r="E1529" t="s">
        <v>5970</v>
      </c>
      <c r="F1529" t="s">
        <v>5971</v>
      </c>
      <c r="I1529" t="s">
        <v>5972</v>
      </c>
    </row>
    <row r="1530" spans="1:9" ht="13.5">
      <c r="A1530" s="841">
        <v>1058604</v>
      </c>
      <c r="B1530" t="s">
        <v>44</v>
      </c>
      <c r="C1530" t="s">
        <v>45</v>
      </c>
      <c r="D1530" t="s">
        <v>5973</v>
      </c>
      <c r="E1530" t="s">
        <v>5974</v>
      </c>
      <c r="F1530" t="s">
        <v>5975</v>
      </c>
      <c r="I1530" t="s">
        <v>5976</v>
      </c>
    </row>
    <row r="1531" spans="1:9" ht="13.5">
      <c r="A1531" s="841">
        <v>1058697</v>
      </c>
      <c r="B1531" t="s">
        <v>44</v>
      </c>
      <c r="C1531" t="s">
        <v>45</v>
      </c>
      <c r="D1531" t="s">
        <v>5977</v>
      </c>
      <c r="E1531" t="s">
        <v>5978</v>
      </c>
      <c r="F1531" t="s">
        <v>5979</v>
      </c>
      <c r="I1531" t="s">
        <v>5980</v>
      </c>
    </row>
    <row r="1532" spans="1:9" ht="13.5">
      <c r="A1532" s="841">
        <v>1058703</v>
      </c>
      <c r="B1532" t="s">
        <v>44</v>
      </c>
      <c r="C1532" t="s">
        <v>45</v>
      </c>
      <c r="D1532" t="s">
        <v>5981</v>
      </c>
      <c r="E1532" t="s">
        <v>5982</v>
      </c>
      <c r="F1532" t="s">
        <v>5983</v>
      </c>
      <c r="I1532" t="s">
        <v>5984</v>
      </c>
    </row>
    <row r="1533" spans="1:9" ht="13.5">
      <c r="A1533" s="841">
        <v>1058765</v>
      </c>
      <c r="B1533" t="s">
        <v>44</v>
      </c>
      <c r="C1533" t="s">
        <v>45</v>
      </c>
      <c r="D1533" t="s">
        <v>7166</v>
      </c>
      <c r="E1533" t="s">
        <v>7167</v>
      </c>
      <c r="F1533" t="s">
        <v>7168</v>
      </c>
      <c r="I1533" t="s">
        <v>5985</v>
      </c>
    </row>
    <row r="1534" spans="1:9" ht="13.5">
      <c r="A1534" s="841">
        <v>1058857</v>
      </c>
      <c r="B1534" t="s">
        <v>38</v>
      </c>
      <c r="C1534" t="s">
        <v>341</v>
      </c>
      <c r="D1534" t="s">
        <v>5986</v>
      </c>
      <c r="E1534" t="s">
        <v>5987</v>
      </c>
      <c r="F1534" t="s">
        <v>5988</v>
      </c>
      <c r="I1534" t="s">
        <v>5989</v>
      </c>
    </row>
    <row r="1535" spans="1:9" ht="13.5">
      <c r="A1535" s="841">
        <v>1058864</v>
      </c>
      <c r="B1535" t="s">
        <v>44</v>
      </c>
      <c r="C1535" t="s">
        <v>45</v>
      </c>
      <c r="D1535" t="s">
        <v>5990</v>
      </c>
      <c r="E1535" t="s">
        <v>5991</v>
      </c>
      <c r="F1535" t="s">
        <v>5992</v>
      </c>
      <c r="I1535" t="s">
        <v>5993</v>
      </c>
    </row>
    <row r="1536" spans="1:9" ht="13.5">
      <c r="A1536" s="841">
        <v>1058925</v>
      </c>
      <c r="B1536" t="s">
        <v>2081</v>
      </c>
      <c r="C1536" t="s">
        <v>2082</v>
      </c>
      <c r="D1536" t="s">
        <v>5994</v>
      </c>
      <c r="E1536" t="s">
        <v>5995</v>
      </c>
      <c r="F1536" t="s">
        <v>5996</v>
      </c>
      <c r="I1536" t="s">
        <v>5997</v>
      </c>
    </row>
    <row r="1537" spans="1:9" ht="13.5">
      <c r="A1537" s="841">
        <v>1058932</v>
      </c>
      <c r="B1537" t="s">
        <v>44</v>
      </c>
      <c r="C1537" t="s">
        <v>45</v>
      </c>
      <c r="D1537" t="s">
        <v>5998</v>
      </c>
      <c r="E1537" t="s">
        <v>5999</v>
      </c>
      <c r="F1537" t="s">
        <v>6000</v>
      </c>
      <c r="I1537" t="s">
        <v>6001</v>
      </c>
    </row>
    <row r="1538" spans="1:9" ht="13.5">
      <c r="A1538" s="841">
        <v>1058963</v>
      </c>
      <c r="B1538" t="s">
        <v>2081</v>
      </c>
      <c r="C1538" t="s">
        <v>2082</v>
      </c>
      <c r="D1538" t="s">
        <v>7169</v>
      </c>
      <c r="E1538" t="s">
        <v>6002</v>
      </c>
      <c r="F1538" t="s">
        <v>6003</v>
      </c>
      <c r="I1538" t="s">
        <v>6004</v>
      </c>
    </row>
    <row r="1539" spans="1:9" ht="13.5">
      <c r="A1539" s="841">
        <v>1059083</v>
      </c>
      <c r="B1539" t="s">
        <v>44</v>
      </c>
      <c r="C1539" t="s">
        <v>45</v>
      </c>
      <c r="D1539" t="s">
        <v>6005</v>
      </c>
      <c r="E1539" t="s">
        <v>6005</v>
      </c>
      <c r="F1539" t="s">
        <v>6006</v>
      </c>
      <c r="I1539" t="s">
        <v>6007</v>
      </c>
    </row>
    <row r="1540" spans="1:9" ht="13.5">
      <c r="A1540" s="841">
        <v>1059274</v>
      </c>
      <c r="B1540" t="s">
        <v>44</v>
      </c>
      <c r="C1540" t="s">
        <v>45</v>
      </c>
      <c r="D1540" t="s">
        <v>6008</v>
      </c>
      <c r="E1540" t="s">
        <v>6009</v>
      </c>
      <c r="F1540" t="s">
        <v>6010</v>
      </c>
      <c r="I1540" t="s">
        <v>6011</v>
      </c>
    </row>
    <row r="1541" spans="1:9" ht="13.5">
      <c r="A1541" s="841">
        <v>1059526</v>
      </c>
      <c r="B1541" t="s">
        <v>44</v>
      </c>
      <c r="C1541" t="s">
        <v>45</v>
      </c>
      <c r="D1541" t="s">
        <v>6012</v>
      </c>
      <c r="E1541" t="s">
        <v>6013</v>
      </c>
      <c r="F1541" t="s">
        <v>6014</v>
      </c>
      <c r="I1541" t="s">
        <v>6015</v>
      </c>
    </row>
    <row r="1542" spans="1:9" ht="13.5">
      <c r="A1542" s="841">
        <v>1059533</v>
      </c>
      <c r="B1542" t="s">
        <v>44</v>
      </c>
      <c r="C1542" t="s">
        <v>45</v>
      </c>
      <c r="D1542" t="s">
        <v>6016</v>
      </c>
      <c r="E1542" t="s">
        <v>6017</v>
      </c>
      <c r="F1542" t="s">
        <v>6018</v>
      </c>
      <c r="I1542" t="s">
        <v>6019</v>
      </c>
    </row>
    <row r="1543" spans="1:9" ht="13.5">
      <c r="A1543" s="841">
        <v>1059694</v>
      </c>
      <c r="B1543" t="s">
        <v>981</v>
      </c>
      <c r="C1543" t="s">
        <v>982</v>
      </c>
      <c r="D1543" t="s">
        <v>6020</v>
      </c>
      <c r="E1543" t="s">
        <v>6021</v>
      </c>
      <c r="F1543" t="s">
        <v>6022</v>
      </c>
      <c r="I1543" t="s">
        <v>6023</v>
      </c>
    </row>
    <row r="1544" spans="1:9" ht="13.5">
      <c r="A1544" s="841">
        <v>1059748</v>
      </c>
      <c r="B1544" t="s">
        <v>981</v>
      </c>
      <c r="C1544" t="s">
        <v>982</v>
      </c>
      <c r="D1544" t="s">
        <v>6024</v>
      </c>
      <c r="E1544" t="s">
        <v>6025</v>
      </c>
      <c r="F1544" t="s">
        <v>6026</v>
      </c>
      <c r="I1544" t="s">
        <v>6027</v>
      </c>
    </row>
    <row r="1545" spans="1:9" ht="13.5">
      <c r="A1545" s="841">
        <v>1059847</v>
      </c>
      <c r="B1545" t="s">
        <v>981</v>
      </c>
      <c r="C1545" t="s">
        <v>982</v>
      </c>
      <c r="D1545" t="s">
        <v>6028</v>
      </c>
      <c r="E1545" t="s">
        <v>6029</v>
      </c>
      <c r="F1545" t="s">
        <v>6030</v>
      </c>
      <c r="I1545" t="s">
        <v>6031</v>
      </c>
    </row>
    <row r="1546" spans="1:9" ht="13.5">
      <c r="A1546" s="841">
        <v>1060010</v>
      </c>
      <c r="B1546" t="s">
        <v>981</v>
      </c>
      <c r="C1546" t="s">
        <v>982</v>
      </c>
      <c r="D1546" t="s">
        <v>6032</v>
      </c>
      <c r="E1546" t="s">
        <v>6033</v>
      </c>
      <c r="F1546" t="s">
        <v>6034</v>
      </c>
      <c r="I1546" t="s">
        <v>6035</v>
      </c>
    </row>
    <row r="1547" spans="1:9" ht="13.5">
      <c r="A1547" s="841">
        <v>1060591</v>
      </c>
      <c r="B1547" t="s">
        <v>2081</v>
      </c>
      <c r="C1547" t="s">
        <v>2133</v>
      </c>
      <c r="D1547" t="s">
        <v>6036</v>
      </c>
      <c r="E1547" t="s">
        <v>6037</v>
      </c>
      <c r="F1547" t="s">
        <v>6038</v>
      </c>
      <c r="I1547" t="s">
        <v>6039</v>
      </c>
    </row>
    <row r="1548" spans="1:9" ht="13.5">
      <c r="A1548" s="841">
        <v>1060690</v>
      </c>
      <c r="B1548" t="s">
        <v>44</v>
      </c>
      <c r="C1548" t="s">
        <v>45</v>
      </c>
      <c r="D1548" t="s">
        <v>6040</v>
      </c>
      <c r="E1548" t="s">
        <v>6041</v>
      </c>
      <c r="F1548" t="s">
        <v>6042</v>
      </c>
      <c r="I1548" t="s">
        <v>6043</v>
      </c>
    </row>
    <row r="1549" spans="1:9" ht="13.5">
      <c r="A1549" s="841">
        <v>1060799</v>
      </c>
      <c r="B1549" t="s">
        <v>44</v>
      </c>
      <c r="C1549" t="s">
        <v>45</v>
      </c>
      <c r="D1549" t="s">
        <v>6044</v>
      </c>
      <c r="E1549" t="s">
        <v>6045</v>
      </c>
      <c r="F1549" t="s">
        <v>6046</v>
      </c>
      <c r="I1549" t="s">
        <v>6047</v>
      </c>
    </row>
    <row r="1550" spans="1:9" ht="13.5">
      <c r="A1550" s="841">
        <v>1060898</v>
      </c>
      <c r="B1550" t="s">
        <v>981</v>
      </c>
      <c r="C1550" t="s">
        <v>982</v>
      </c>
      <c r="D1550" t="s">
        <v>6048</v>
      </c>
      <c r="E1550" t="s">
        <v>6049</v>
      </c>
      <c r="F1550" t="s">
        <v>6050</v>
      </c>
      <c r="I1550" t="s">
        <v>6051</v>
      </c>
    </row>
    <row r="1551" spans="1:9" ht="13.5">
      <c r="A1551" s="841">
        <v>1060973</v>
      </c>
      <c r="B1551" t="s">
        <v>44</v>
      </c>
      <c r="C1551" t="s">
        <v>45</v>
      </c>
      <c r="D1551" t="s">
        <v>6052</v>
      </c>
      <c r="E1551" t="s">
        <v>6053</v>
      </c>
      <c r="F1551" t="s">
        <v>6054</v>
      </c>
      <c r="I1551" t="s">
        <v>6055</v>
      </c>
    </row>
    <row r="1552" spans="1:9" ht="13.5">
      <c r="A1552" s="841">
        <v>1061413</v>
      </c>
      <c r="B1552" t="s">
        <v>2081</v>
      </c>
      <c r="C1552" t="s">
        <v>2088</v>
      </c>
      <c r="D1552" t="s">
        <v>6056</v>
      </c>
      <c r="E1552" t="s">
        <v>6057</v>
      </c>
      <c r="F1552" t="s">
        <v>6058</v>
      </c>
      <c r="I1552" t="s">
        <v>6059</v>
      </c>
    </row>
    <row r="1553" spans="1:9" ht="13.5">
      <c r="A1553" s="841">
        <v>1062403</v>
      </c>
      <c r="B1553" t="s">
        <v>916</v>
      </c>
      <c r="C1553" t="s">
        <v>4624</v>
      </c>
      <c r="D1553" t="s">
        <v>6060</v>
      </c>
      <c r="E1553" t="s">
        <v>6061</v>
      </c>
      <c r="F1553" t="s">
        <v>6062</v>
      </c>
      <c r="I1553" t="s">
        <v>6063</v>
      </c>
    </row>
    <row r="1554" spans="1:9" ht="13.5">
      <c r="A1554" s="841">
        <v>1062564</v>
      </c>
      <c r="B1554" t="s">
        <v>916</v>
      </c>
      <c r="C1554" t="s">
        <v>39</v>
      </c>
      <c r="D1554" t="s">
        <v>6064</v>
      </c>
      <c r="E1554" t="s">
        <v>6065</v>
      </c>
      <c r="F1554" t="s">
        <v>6066</v>
      </c>
      <c r="I1554" t="s">
        <v>6067</v>
      </c>
    </row>
    <row r="1555" spans="1:9" ht="13.5">
      <c r="A1555" s="841">
        <v>1063523</v>
      </c>
      <c r="B1555" t="s">
        <v>38</v>
      </c>
      <c r="C1555" t="s">
        <v>341</v>
      </c>
      <c r="D1555" t="s">
        <v>6068</v>
      </c>
      <c r="E1555" t="s">
        <v>6069</v>
      </c>
      <c r="F1555" t="s">
        <v>6070</v>
      </c>
      <c r="I1555" t="s">
        <v>6071</v>
      </c>
    </row>
    <row r="1556" spans="1:9" ht="13.5">
      <c r="A1556" s="841">
        <v>1063554</v>
      </c>
      <c r="B1556" t="s">
        <v>2081</v>
      </c>
      <c r="C1556" t="s">
        <v>2088</v>
      </c>
      <c r="D1556" t="s">
        <v>382</v>
      </c>
      <c r="E1556" t="s">
        <v>383</v>
      </c>
      <c r="F1556" t="s">
        <v>6072</v>
      </c>
      <c r="I1556" t="s">
        <v>6073</v>
      </c>
    </row>
    <row r="1557" spans="1:9" ht="13.5">
      <c r="A1557" s="841">
        <v>1063578</v>
      </c>
      <c r="B1557" t="s">
        <v>2081</v>
      </c>
      <c r="C1557" t="s">
        <v>2088</v>
      </c>
      <c r="D1557" t="s">
        <v>6074</v>
      </c>
      <c r="E1557" t="s">
        <v>6075</v>
      </c>
      <c r="F1557" t="s">
        <v>6076</v>
      </c>
      <c r="I1557" t="s">
        <v>6077</v>
      </c>
    </row>
    <row r="1558" spans="1:9" ht="13.5">
      <c r="A1558" s="841">
        <v>1063721</v>
      </c>
      <c r="B1558" t="s">
        <v>916</v>
      </c>
      <c r="C1558" t="s">
        <v>39</v>
      </c>
      <c r="D1558" t="s">
        <v>6078</v>
      </c>
      <c r="E1558" t="s">
        <v>6079</v>
      </c>
      <c r="F1558" t="s">
        <v>6080</v>
      </c>
      <c r="I1558" t="s">
        <v>6081</v>
      </c>
    </row>
    <row r="1559" spans="1:9" ht="13.5">
      <c r="A1559" s="841">
        <v>1063738</v>
      </c>
      <c r="B1559" t="s">
        <v>916</v>
      </c>
      <c r="C1559" t="s">
        <v>39</v>
      </c>
      <c r="D1559" t="s">
        <v>6082</v>
      </c>
      <c r="E1559" t="s">
        <v>6083</v>
      </c>
      <c r="F1559" t="s">
        <v>6084</v>
      </c>
      <c r="I1559" t="s">
        <v>6085</v>
      </c>
    </row>
    <row r="1560" spans="1:9" ht="13.5">
      <c r="A1560" s="841">
        <v>1063882</v>
      </c>
      <c r="B1560" t="s">
        <v>916</v>
      </c>
      <c r="C1560" t="s">
        <v>1500</v>
      </c>
      <c r="D1560" t="s">
        <v>6086</v>
      </c>
      <c r="E1560" t="s">
        <v>6087</v>
      </c>
      <c r="F1560" t="s">
        <v>6088</v>
      </c>
      <c r="I1560" t="s">
        <v>6089</v>
      </c>
    </row>
    <row r="1561" spans="1:9" ht="13.5">
      <c r="A1561" s="841">
        <v>1063974</v>
      </c>
      <c r="B1561" t="s">
        <v>916</v>
      </c>
      <c r="C1561" t="s">
        <v>39</v>
      </c>
      <c r="D1561" t="s">
        <v>6090</v>
      </c>
      <c r="E1561" t="s">
        <v>5495</v>
      </c>
      <c r="F1561" t="s">
        <v>6091</v>
      </c>
      <c r="I1561" t="s">
        <v>6092</v>
      </c>
    </row>
    <row r="1562" spans="1:9" ht="13.5">
      <c r="A1562" s="841">
        <v>1064001</v>
      </c>
      <c r="B1562" t="s">
        <v>916</v>
      </c>
      <c r="C1562" t="s">
        <v>1500</v>
      </c>
      <c r="D1562" t="s">
        <v>6093</v>
      </c>
      <c r="E1562" t="s">
        <v>6094</v>
      </c>
      <c r="F1562" t="s">
        <v>6095</v>
      </c>
      <c r="I1562" t="s">
        <v>6096</v>
      </c>
    </row>
    <row r="1563" spans="1:9" ht="13.5">
      <c r="A1563" s="841">
        <v>1064063</v>
      </c>
      <c r="B1563" t="s">
        <v>916</v>
      </c>
      <c r="C1563" t="s">
        <v>1500</v>
      </c>
      <c r="D1563" t="s">
        <v>6097</v>
      </c>
      <c r="E1563" t="s">
        <v>6098</v>
      </c>
      <c r="F1563" t="s">
        <v>6099</v>
      </c>
      <c r="I1563" t="s">
        <v>6100</v>
      </c>
    </row>
    <row r="1564" spans="1:9" ht="13.5">
      <c r="A1564" s="841">
        <v>1064070</v>
      </c>
      <c r="B1564" t="s">
        <v>916</v>
      </c>
      <c r="C1564" t="s">
        <v>1500</v>
      </c>
      <c r="D1564" t="s">
        <v>6101</v>
      </c>
      <c r="E1564" t="s">
        <v>6102</v>
      </c>
      <c r="F1564" t="s">
        <v>6103</v>
      </c>
      <c r="I1564" t="s">
        <v>6104</v>
      </c>
    </row>
    <row r="1565" spans="1:9" ht="13.5">
      <c r="A1565" s="841">
        <v>1064933</v>
      </c>
      <c r="B1565" t="s">
        <v>2081</v>
      </c>
      <c r="C1565" t="s">
        <v>2088</v>
      </c>
      <c r="D1565" t="s">
        <v>6105</v>
      </c>
      <c r="E1565" t="s">
        <v>6106</v>
      </c>
      <c r="F1565" t="s">
        <v>6107</v>
      </c>
      <c r="I1565" t="s">
        <v>6108</v>
      </c>
    </row>
    <row r="1566" spans="1:9" ht="13.5">
      <c r="A1566" s="841">
        <v>1065220</v>
      </c>
      <c r="B1566" t="s">
        <v>981</v>
      </c>
      <c r="C1566" t="s">
        <v>982</v>
      </c>
      <c r="D1566" t="s">
        <v>6109</v>
      </c>
      <c r="E1566" t="s">
        <v>6110</v>
      </c>
      <c r="F1566" t="s">
        <v>6111</v>
      </c>
      <c r="I1566" t="s">
        <v>6112</v>
      </c>
    </row>
    <row r="1567" spans="1:9" ht="13.5">
      <c r="A1567" s="841">
        <v>1065343</v>
      </c>
      <c r="B1567" t="s">
        <v>2081</v>
      </c>
      <c r="C1567" t="s">
        <v>2088</v>
      </c>
      <c r="D1567" t="s">
        <v>6113</v>
      </c>
      <c r="E1567" t="s">
        <v>6114</v>
      </c>
      <c r="F1567" t="s">
        <v>6115</v>
      </c>
      <c r="I1567" t="s">
        <v>6116</v>
      </c>
    </row>
    <row r="1568" spans="1:9" ht="13.5">
      <c r="A1568" s="841">
        <v>1065381</v>
      </c>
      <c r="B1568" t="s">
        <v>2081</v>
      </c>
      <c r="C1568" t="s">
        <v>2088</v>
      </c>
      <c r="D1568" t="s">
        <v>6117</v>
      </c>
      <c r="E1568" t="s">
        <v>6118</v>
      </c>
      <c r="F1568" t="s">
        <v>6119</v>
      </c>
      <c r="I1568" t="s">
        <v>6120</v>
      </c>
    </row>
    <row r="1569" spans="1:9" ht="13.5">
      <c r="A1569" s="841">
        <v>1066012</v>
      </c>
      <c r="B1569" t="s">
        <v>4225</v>
      </c>
      <c r="C1569" t="s">
        <v>982</v>
      </c>
      <c r="D1569" t="s">
        <v>7170</v>
      </c>
      <c r="E1569" t="s">
        <v>7171</v>
      </c>
      <c r="F1569" t="s">
        <v>7172</v>
      </c>
      <c r="I1569" t="s">
        <v>7310</v>
      </c>
    </row>
    <row r="1570" spans="1:9" ht="13.5">
      <c r="A1570" s="841">
        <v>1066678</v>
      </c>
      <c r="B1570" t="s">
        <v>44</v>
      </c>
      <c r="C1570" t="s">
        <v>45</v>
      </c>
      <c r="D1570" t="s">
        <v>7173</v>
      </c>
      <c r="E1570" t="s">
        <v>7174</v>
      </c>
      <c r="F1570" t="s">
        <v>7175</v>
      </c>
      <c r="I1570" t="s">
        <v>7311</v>
      </c>
    </row>
    <row r="1571" spans="1:9" ht="13.5">
      <c r="A1571" s="841">
        <v>1066685</v>
      </c>
      <c r="B1571" t="s">
        <v>44</v>
      </c>
      <c r="C1571" t="s">
        <v>45</v>
      </c>
      <c r="D1571" t="s">
        <v>7176</v>
      </c>
      <c r="E1571" t="s">
        <v>7177</v>
      </c>
      <c r="F1571" t="s">
        <v>7178</v>
      </c>
      <c r="I1571" t="s">
        <v>7312</v>
      </c>
    </row>
    <row r="1572" spans="1:9" ht="13.5">
      <c r="A1572" s="841">
        <v>1066715</v>
      </c>
      <c r="B1572" t="s">
        <v>44</v>
      </c>
      <c r="C1572" t="s">
        <v>45</v>
      </c>
      <c r="D1572" t="s">
        <v>7179</v>
      </c>
      <c r="E1572" t="s">
        <v>7180</v>
      </c>
      <c r="F1572" t="s">
        <v>7181</v>
      </c>
      <c r="I1572" t="s">
        <v>7313</v>
      </c>
    </row>
    <row r="1573" spans="1:9" ht="13.5">
      <c r="A1573" s="841">
        <v>1066739</v>
      </c>
      <c r="B1573" t="s">
        <v>44</v>
      </c>
      <c r="C1573" t="s">
        <v>45</v>
      </c>
      <c r="D1573" t="s">
        <v>7182</v>
      </c>
      <c r="E1573" t="s">
        <v>7183</v>
      </c>
      <c r="F1573" t="s">
        <v>7184</v>
      </c>
      <c r="I1573" t="s">
        <v>7314</v>
      </c>
    </row>
    <row r="1574" spans="1:9" ht="13.5">
      <c r="A1574" s="841">
        <v>1066760</v>
      </c>
      <c r="B1574" t="s">
        <v>44</v>
      </c>
      <c r="C1574" t="s">
        <v>45</v>
      </c>
      <c r="D1574" t="s">
        <v>7185</v>
      </c>
      <c r="E1574" t="s">
        <v>963</v>
      </c>
      <c r="F1574" t="s">
        <v>7074</v>
      </c>
      <c r="I1574" t="s">
        <v>7315</v>
      </c>
    </row>
    <row r="1575" spans="1:9" ht="13.5">
      <c r="A1575" s="841">
        <v>1066791</v>
      </c>
      <c r="B1575" t="s">
        <v>44</v>
      </c>
      <c r="C1575" t="s">
        <v>45</v>
      </c>
      <c r="D1575" t="s">
        <v>7186</v>
      </c>
      <c r="E1575" t="s">
        <v>7187</v>
      </c>
      <c r="F1575" t="s">
        <v>7188</v>
      </c>
      <c r="I1575" t="s">
        <v>7316</v>
      </c>
    </row>
    <row r="1576" spans="1:9" ht="13.5">
      <c r="A1576" s="841">
        <v>1066852</v>
      </c>
      <c r="B1576" t="s">
        <v>44</v>
      </c>
      <c r="C1576" t="s">
        <v>45</v>
      </c>
      <c r="D1576" t="s">
        <v>5805</v>
      </c>
      <c r="E1576" t="s">
        <v>5806</v>
      </c>
      <c r="F1576" t="s">
        <v>5807</v>
      </c>
      <c r="I1576" t="s">
        <v>7317</v>
      </c>
    </row>
    <row r="1577" spans="1:9" ht="13.5">
      <c r="A1577" s="841">
        <v>1066883</v>
      </c>
      <c r="B1577" t="s">
        <v>44</v>
      </c>
      <c r="C1577" t="s">
        <v>45</v>
      </c>
      <c r="D1577" t="s">
        <v>7189</v>
      </c>
      <c r="E1577" t="s">
        <v>7190</v>
      </c>
      <c r="F1577" t="s">
        <v>7191</v>
      </c>
      <c r="I1577" t="s">
        <v>7318</v>
      </c>
    </row>
    <row r="1578" spans="1:9" ht="13.5">
      <c r="A1578" s="841">
        <v>1066906</v>
      </c>
      <c r="B1578" t="s">
        <v>44</v>
      </c>
      <c r="C1578" t="s">
        <v>45</v>
      </c>
      <c r="D1578" t="s">
        <v>7192</v>
      </c>
      <c r="E1578" t="s">
        <v>7193</v>
      </c>
      <c r="F1578" t="s">
        <v>7194</v>
      </c>
      <c r="I1578" t="s">
        <v>7319</v>
      </c>
    </row>
    <row r="1579" spans="1:9" ht="13.5">
      <c r="A1579" s="841">
        <v>1066913</v>
      </c>
      <c r="B1579" t="s">
        <v>44</v>
      </c>
      <c r="C1579" t="s">
        <v>45</v>
      </c>
      <c r="D1579" t="s">
        <v>7195</v>
      </c>
      <c r="E1579" t="s">
        <v>7196</v>
      </c>
      <c r="F1579" t="s">
        <v>7197</v>
      </c>
      <c r="I1579" t="s">
        <v>7320</v>
      </c>
    </row>
    <row r="1580" spans="1:9" ht="13.5">
      <c r="A1580" s="841">
        <v>1066920</v>
      </c>
      <c r="B1580" t="s">
        <v>44</v>
      </c>
      <c r="C1580" t="s">
        <v>45</v>
      </c>
      <c r="D1580" t="s">
        <v>7198</v>
      </c>
      <c r="E1580" t="s">
        <v>7199</v>
      </c>
      <c r="F1580" t="s">
        <v>7200</v>
      </c>
      <c r="I1580" t="s">
        <v>7321</v>
      </c>
    </row>
    <row r="1581" spans="1:9" ht="13.5">
      <c r="A1581" s="841">
        <v>1066944</v>
      </c>
      <c r="B1581" t="s">
        <v>44</v>
      </c>
      <c r="C1581" t="s">
        <v>45</v>
      </c>
      <c r="D1581" t="s">
        <v>7201</v>
      </c>
      <c r="E1581" t="s">
        <v>7202</v>
      </c>
      <c r="F1581" t="s">
        <v>7203</v>
      </c>
      <c r="I1581" t="s">
        <v>7322</v>
      </c>
    </row>
    <row r="1582" spans="1:9" ht="13.5">
      <c r="A1582" s="841">
        <v>1067125</v>
      </c>
      <c r="B1582" t="s">
        <v>981</v>
      </c>
      <c r="C1582" t="s">
        <v>982</v>
      </c>
      <c r="D1582" t="s">
        <v>7204</v>
      </c>
      <c r="E1582" t="s">
        <v>7205</v>
      </c>
      <c r="F1582" t="s">
        <v>7206</v>
      </c>
      <c r="I1582" t="s">
        <v>7323</v>
      </c>
    </row>
    <row r="1583" spans="1:9" ht="13.5">
      <c r="A1583" s="841">
        <v>1067170</v>
      </c>
      <c r="B1583" t="s">
        <v>981</v>
      </c>
      <c r="C1583" t="s">
        <v>982</v>
      </c>
      <c r="D1583" t="s">
        <v>7207</v>
      </c>
      <c r="E1583" t="s">
        <v>7208</v>
      </c>
      <c r="F1583" t="s">
        <v>7209</v>
      </c>
      <c r="I1583" t="s">
        <v>7324</v>
      </c>
    </row>
    <row r="1584" spans="1:9" ht="13.5">
      <c r="A1584" s="841">
        <v>1067200</v>
      </c>
      <c r="B1584" t="s">
        <v>44</v>
      </c>
      <c r="C1584" t="s">
        <v>45</v>
      </c>
      <c r="D1584" t="s">
        <v>5435</v>
      </c>
      <c r="E1584" t="s">
        <v>7210</v>
      </c>
      <c r="F1584" t="s">
        <v>5437</v>
      </c>
      <c r="I1584" t="s">
        <v>7325</v>
      </c>
    </row>
    <row r="1585" spans="1:9" ht="13.5">
      <c r="A1585" s="841">
        <v>1067354</v>
      </c>
      <c r="B1585" t="s">
        <v>981</v>
      </c>
      <c r="C1585" t="s">
        <v>982</v>
      </c>
      <c r="D1585" t="s">
        <v>7211</v>
      </c>
      <c r="E1585" t="s">
        <v>7212</v>
      </c>
      <c r="F1585" t="s">
        <v>7213</v>
      </c>
      <c r="I1585" t="s">
        <v>7326</v>
      </c>
    </row>
    <row r="1586" spans="1:9" ht="13.5">
      <c r="A1586" s="841">
        <v>1067439</v>
      </c>
      <c r="B1586" t="s">
        <v>44</v>
      </c>
      <c r="C1586" t="s">
        <v>45</v>
      </c>
      <c r="D1586" t="s">
        <v>7214</v>
      </c>
      <c r="E1586" t="s">
        <v>7215</v>
      </c>
      <c r="F1586" t="s">
        <v>7216</v>
      </c>
      <c r="I1586" t="s">
        <v>7327</v>
      </c>
    </row>
    <row r="1587" spans="1:9" ht="13.5">
      <c r="A1587" s="841">
        <v>1067460</v>
      </c>
      <c r="B1587" t="s">
        <v>981</v>
      </c>
      <c r="C1587" t="s">
        <v>982</v>
      </c>
      <c r="D1587" t="s">
        <v>7217</v>
      </c>
      <c r="E1587" t="s">
        <v>7218</v>
      </c>
      <c r="F1587" t="s">
        <v>7219</v>
      </c>
      <c r="I1587" t="s">
        <v>7328</v>
      </c>
    </row>
    <row r="1588" spans="1:9" ht="13.5">
      <c r="A1588" s="841">
        <v>1067484</v>
      </c>
      <c r="B1588" t="s">
        <v>44</v>
      </c>
      <c r="C1588" t="s">
        <v>45</v>
      </c>
      <c r="D1588" t="s">
        <v>7220</v>
      </c>
      <c r="E1588" t="s">
        <v>7221</v>
      </c>
      <c r="F1588" t="s">
        <v>7222</v>
      </c>
      <c r="I1588" t="s">
        <v>7329</v>
      </c>
    </row>
    <row r="1589" spans="1:9" ht="13.5">
      <c r="A1589" s="841">
        <v>1067507</v>
      </c>
      <c r="B1589" t="s">
        <v>981</v>
      </c>
      <c r="C1589" t="s">
        <v>982</v>
      </c>
      <c r="D1589" t="s">
        <v>7223</v>
      </c>
      <c r="E1589" t="s">
        <v>7224</v>
      </c>
      <c r="F1589" t="s">
        <v>7225</v>
      </c>
      <c r="I1589" t="s">
        <v>7330</v>
      </c>
    </row>
    <row r="1590" spans="1:9" ht="13.5">
      <c r="A1590" s="841">
        <v>1067590</v>
      </c>
      <c r="B1590" t="s">
        <v>44</v>
      </c>
      <c r="C1590" t="s">
        <v>45</v>
      </c>
      <c r="D1590" t="s">
        <v>7226</v>
      </c>
      <c r="E1590" t="s">
        <v>7227</v>
      </c>
      <c r="F1590" t="s">
        <v>7228</v>
      </c>
      <c r="I1590" t="s">
        <v>7331</v>
      </c>
    </row>
    <row r="1591" spans="1:9" ht="13.5">
      <c r="A1591" s="841">
        <v>1067668</v>
      </c>
      <c r="B1591" t="s">
        <v>44</v>
      </c>
      <c r="C1591" t="s">
        <v>45</v>
      </c>
      <c r="D1591" t="s">
        <v>7229</v>
      </c>
      <c r="E1591" t="s">
        <v>7230</v>
      </c>
      <c r="F1591" t="s">
        <v>7231</v>
      </c>
      <c r="I1591" t="s">
        <v>7332</v>
      </c>
    </row>
    <row r="1592" spans="1:9" ht="13.5">
      <c r="A1592" s="841">
        <v>1067675</v>
      </c>
      <c r="B1592" t="s">
        <v>981</v>
      </c>
      <c r="C1592" t="s">
        <v>982</v>
      </c>
      <c r="D1592" t="s">
        <v>7232</v>
      </c>
      <c r="E1592" t="s">
        <v>7233</v>
      </c>
      <c r="F1592" t="s">
        <v>7234</v>
      </c>
      <c r="I1592" t="s">
        <v>7333</v>
      </c>
    </row>
    <row r="1593" spans="1:9" ht="13.5">
      <c r="A1593" s="841">
        <v>1067767</v>
      </c>
      <c r="B1593" t="s">
        <v>44</v>
      </c>
      <c r="C1593" t="s">
        <v>45</v>
      </c>
      <c r="D1593" t="s">
        <v>7235</v>
      </c>
      <c r="E1593" t="s">
        <v>7236</v>
      </c>
      <c r="F1593" t="s">
        <v>7237</v>
      </c>
      <c r="I1593" t="s">
        <v>7334</v>
      </c>
    </row>
    <row r="1594" spans="1:9" ht="13.5">
      <c r="A1594" s="841">
        <v>1067811</v>
      </c>
      <c r="B1594" t="s">
        <v>916</v>
      </c>
      <c r="C1594" t="s">
        <v>39</v>
      </c>
      <c r="D1594" t="s">
        <v>5805</v>
      </c>
      <c r="E1594" t="s">
        <v>5806</v>
      </c>
      <c r="F1594" t="s">
        <v>5807</v>
      </c>
      <c r="I1594" t="s">
        <v>7335</v>
      </c>
    </row>
    <row r="1595" spans="1:9" ht="13.5">
      <c r="A1595" s="841">
        <v>1067873</v>
      </c>
      <c r="B1595" t="s">
        <v>981</v>
      </c>
      <c r="C1595" t="s">
        <v>982</v>
      </c>
      <c r="D1595" t="s">
        <v>7238</v>
      </c>
      <c r="E1595" t="s">
        <v>7239</v>
      </c>
      <c r="F1595" t="s">
        <v>7240</v>
      </c>
      <c r="I1595" t="s">
        <v>7336</v>
      </c>
    </row>
    <row r="1596" spans="1:9" ht="13.5">
      <c r="A1596" s="841">
        <v>1067897</v>
      </c>
      <c r="B1596" t="s">
        <v>916</v>
      </c>
      <c r="C1596" t="s">
        <v>39</v>
      </c>
      <c r="D1596" t="s">
        <v>7241</v>
      </c>
      <c r="E1596" t="s">
        <v>7242</v>
      </c>
      <c r="F1596" t="s">
        <v>7243</v>
      </c>
      <c r="I1596" t="s">
        <v>7337</v>
      </c>
    </row>
    <row r="1597" spans="1:9" ht="13.5">
      <c r="A1597" s="841">
        <v>1067910</v>
      </c>
      <c r="B1597" t="s">
        <v>916</v>
      </c>
      <c r="C1597" t="s">
        <v>39</v>
      </c>
      <c r="D1597" t="s">
        <v>5819</v>
      </c>
      <c r="E1597" t="s">
        <v>5820</v>
      </c>
      <c r="F1597" t="s">
        <v>5821</v>
      </c>
      <c r="I1597" t="s">
        <v>7338</v>
      </c>
    </row>
    <row r="1598" spans="1:9" ht="13.5">
      <c r="A1598" s="841">
        <v>1067958</v>
      </c>
      <c r="B1598" t="s">
        <v>44</v>
      </c>
      <c r="C1598" t="s">
        <v>45</v>
      </c>
      <c r="D1598" t="s">
        <v>7244</v>
      </c>
      <c r="E1598" t="s">
        <v>7245</v>
      </c>
      <c r="F1598" t="s">
        <v>7246</v>
      </c>
      <c r="I1598" t="s">
        <v>7339</v>
      </c>
    </row>
    <row r="1599" spans="1:9" ht="13.5">
      <c r="A1599" s="841">
        <v>1067965</v>
      </c>
      <c r="B1599" t="s">
        <v>981</v>
      </c>
      <c r="C1599" t="s">
        <v>982</v>
      </c>
      <c r="D1599" t="s">
        <v>7247</v>
      </c>
      <c r="E1599" t="s">
        <v>7248</v>
      </c>
      <c r="F1599" t="s">
        <v>7249</v>
      </c>
      <c r="I1599" t="s">
        <v>7340</v>
      </c>
    </row>
    <row r="1600" spans="1:9" ht="13.5">
      <c r="A1600" s="841">
        <v>1068177</v>
      </c>
      <c r="B1600" t="s">
        <v>916</v>
      </c>
      <c r="C1600" t="s">
        <v>39</v>
      </c>
      <c r="D1600" t="s">
        <v>7250</v>
      </c>
      <c r="E1600" t="s">
        <v>7251</v>
      </c>
      <c r="F1600" t="s">
        <v>7252</v>
      </c>
      <c r="I1600" t="s">
        <v>7341</v>
      </c>
    </row>
    <row r="1601" spans="1:9" ht="13.5">
      <c r="A1601" s="841">
        <v>1068467</v>
      </c>
      <c r="B1601" t="s">
        <v>916</v>
      </c>
      <c r="C1601" t="s">
        <v>39</v>
      </c>
      <c r="D1601" t="s">
        <v>7253</v>
      </c>
      <c r="E1601" t="s">
        <v>5844</v>
      </c>
      <c r="F1601" t="s">
        <v>5845</v>
      </c>
      <c r="I1601" t="s">
        <v>7342</v>
      </c>
    </row>
    <row r="1602" spans="1:9" ht="13.5">
      <c r="A1602" s="841">
        <v>1069396</v>
      </c>
      <c r="B1602" t="s">
        <v>2081</v>
      </c>
      <c r="C1602" t="s">
        <v>2133</v>
      </c>
      <c r="D1602" t="s">
        <v>7254</v>
      </c>
      <c r="E1602" t="s">
        <v>7255</v>
      </c>
      <c r="F1602" t="s">
        <v>7256</v>
      </c>
      <c r="I1602" t="s">
        <v>7343</v>
      </c>
    </row>
    <row r="1603" spans="1:9" ht="13.5">
      <c r="A1603" s="841">
        <v>1070125</v>
      </c>
      <c r="B1603" t="s">
        <v>2081</v>
      </c>
      <c r="C1603" t="s">
        <v>2133</v>
      </c>
      <c r="D1603" t="s">
        <v>7257</v>
      </c>
      <c r="E1603" t="s">
        <v>7258</v>
      </c>
      <c r="F1603" t="s">
        <v>7259</v>
      </c>
      <c r="I1603" t="s">
        <v>7344</v>
      </c>
    </row>
    <row r="1604" spans="1:9" ht="13.5">
      <c r="A1604" s="841">
        <v>1070545</v>
      </c>
      <c r="B1604" t="s">
        <v>44</v>
      </c>
      <c r="C1604" t="s">
        <v>45</v>
      </c>
      <c r="D1604" t="s">
        <v>7260</v>
      </c>
      <c r="E1604" t="s">
        <v>7261</v>
      </c>
      <c r="F1604" t="s">
        <v>7262</v>
      </c>
      <c r="I1604" t="s">
        <v>7345</v>
      </c>
    </row>
    <row r="1605" spans="1:9" ht="13.5">
      <c r="A1605" s="841">
        <v>1070552</v>
      </c>
      <c r="B1605" t="s">
        <v>916</v>
      </c>
      <c r="C1605" t="s">
        <v>1500</v>
      </c>
      <c r="D1605" t="s">
        <v>7263</v>
      </c>
      <c r="E1605" t="s">
        <v>7264</v>
      </c>
      <c r="F1605" t="s">
        <v>7265</v>
      </c>
      <c r="I1605" t="s">
        <v>7346</v>
      </c>
    </row>
    <row r="1606" spans="1:9" ht="13.5">
      <c r="A1606" s="841">
        <v>1070781</v>
      </c>
      <c r="B1606" t="s">
        <v>44</v>
      </c>
      <c r="C1606" t="s">
        <v>45</v>
      </c>
      <c r="D1606" t="s">
        <v>7266</v>
      </c>
      <c r="E1606" t="s">
        <v>7267</v>
      </c>
      <c r="F1606" t="s">
        <v>7268</v>
      </c>
      <c r="I1606" t="s">
        <v>7347</v>
      </c>
    </row>
    <row r="1607" spans="1:9" ht="13.5">
      <c r="A1607" s="841">
        <v>1071047</v>
      </c>
      <c r="B1607" t="s">
        <v>44</v>
      </c>
      <c r="C1607" t="s">
        <v>45</v>
      </c>
      <c r="D1607" t="s">
        <v>7089</v>
      </c>
      <c r="E1607" t="s">
        <v>7090</v>
      </c>
      <c r="F1607" t="s">
        <v>1952</v>
      </c>
      <c r="I1607" t="s">
        <v>7348</v>
      </c>
    </row>
    <row r="1608" spans="1:9" ht="13.5">
      <c r="A1608" s="841">
        <v>1071924</v>
      </c>
      <c r="B1608" t="s">
        <v>916</v>
      </c>
      <c r="C1608" t="s">
        <v>1500</v>
      </c>
      <c r="D1608" t="s">
        <v>3224</v>
      </c>
      <c r="E1608" t="s">
        <v>3225</v>
      </c>
      <c r="F1608" t="s">
        <v>7269</v>
      </c>
      <c r="I1608" t="s">
        <v>7349</v>
      </c>
    </row>
    <row r="1609" spans="1:9" ht="13.5">
      <c r="A1609" s="841">
        <v>1072280</v>
      </c>
      <c r="B1609" t="s">
        <v>916</v>
      </c>
      <c r="C1609" t="s">
        <v>1500</v>
      </c>
      <c r="D1609" t="s">
        <v>7270</v>
      </c>
      <c r="E1609" t="s">
        <v>7271</v>
      </c>
      <c r="F1609" t="s">
        <v>7272</v>
      </c>
      <c r="I1609" t="s">
        <v>7350</v>
      </c>
    </row>
    <row r="1610" spans="1:9" ht="13.5">
      <c r="A1610" s="841">
        <v>1072365</v>
      </c>
      <c r="B1610" t="s">
        <v>981</v>
      </c>
      <c r="C1610" t="s">
        <v>982</v>
      </c>
      <c r="D1610" t="s">
        <v>7273</v>
      </c>
      <c r="E1610" t="s">
        <v>7274</v>
      </c>
      <c r="F1610" t="s">
        <v>7275</v>
      </c>
      <c r="I1610" t="s">
        <v>7351</v>
      </c>
    </row>
    <row r="1611" spans="1:9" ht="13.5">
      <c r="A1611" t="s">
        <v>6121</v>
      </c>
      <c r="B1611" t="s">
        <v>44</v>
      </c>
      <c r="C1611" t="s">
        <v>6122</v>
      </c>
      <c r="D1611" t="s">
        <v>6123</v>
      </c>
      <c r="E1611" t="s">
        <v>6124</v>
      </c>
      <c r="F1611" t="s">
        <v>6125</v>
      </c>
      <c r="I1611" t="s">
        <v>6121</v>
      </c>
    </row>
    <row r="1612" spans="1:9" ht="13.5">
      <c r="A1612" t="s">
        <v>6126</v>
      </c>
      <c r="B1612" t="s">
        <v>44</v>
      </c>
      <c r="C1612" t="s">
        <v>6122</v>
      </c>
      <c r="D1612" t="s">
        <v>6127</v>
      </c>
      <c r="E1612" t="s">
        <v>6128</v>
      </c>
      <c r="F1612" t="s">
        <v>6129</v>
      </c>
      <c r="I1612" t="s">
        <v>6126</v>
      </c>
    </row>
    <row r="1613" spans="1:9" ht="13.5">
      <c r="A1613" t="s">
        <v>6130</v>
      </c>
      <c r="B1613" t="s">
        <v>44</v>
      </c>
      <c r="C1613" t="s">
        <v>6122</v>
      </c>
      <c r="D1613" t="s">
        <v>6131</v>
      </c>
      <c r="E1613" t="s">
        <v>6131</v>
      </c>
      <c r="F1613" t="s">
        <v>6132</v>
      </c>
      <c r="I1613" t="s">
        <v>6130</v>
      </c>
    </row>
    <row r="1614" spans="1:9" ht="13.5">
      <c r="A1614" t="s">
        <v>6133</v>
      </c>
      <c r="B1614" t="s">
        <v>44</v>
      </c>
      <c r="C1614" t="s">
        <v>6122</v>
      </c>
      <c r="D1614" t="s">
        <v>6134</v>
      </c>
      <c r="E1614" t="s">
        <v>6134</v>
      </c>
      <c r="F1614" t="s">
        <v>6135</v>
      </c>
      <c r="I1614" t="s">
        <v>6133</v>
      </c>
    </row>
    <row r="1615" spans="1:9" ht="13.5">
      <c r="A1615" t="s">
        <v>6136</v>
      </c>
      <c r="B1615" t="s">
        <v>44</v>
      </c>
      <c r="C1615" t="s">
        <v>6122</v>
      </c>
      <c r="D1615" t="s">
        <v>5805</v>
      </c>
      <c r="E1615" t="s">
        <v>6256</v>
      </c>
      <c r="F1615" t="s">
        <v>5807</v>
      </c>
      <c r="I1615" t="s">
        <v>6136</v>
      </c>
    </row>
    <row r="1616" spans="1:9" ht="13.5">
      <c r="A1616" t="s">
        <v>6137</v>
      </c>
      <c r="B1616" t="s">
        <v>44</v>
      </c>
      <c r="C1616" t="s">
        <v>6122</v>
      </c>
      <c r="D1616" t="s">
        <v>6138</v>
      </c>
      <c r="E1616" t="s">
        <v>6138</v>
      </c>
      <c r="F1616" t="s">
        <v>6139</v>
      </c>
      <c r="I1616" t="s">
        <v>6137</v>
      </c>
    </row>
    <row r="1617" spans="1:9" ht="13.5">
      <c r="A1617" t="s">
        <v>6140</v>
      </c>
      <c r="B1617" t="s">
        <v>44</v>
      </c>
      <c r="C1617" t="s">
        <v>6122</v>
      </c>
      <c r="D1617" t="s">
        <v>6141</v>
      </c>
      <c r="E1617" t="s">
        <v>6142</v>
      </c>
      <c r="F1617" t="s">
        <v>6143</v>
      </c>
      <c r="I1617" t="s">
        <v>6140</v>
      </c>
    </row>
    <row r="1618" spans="1:9" ht="13.5">
      <c r="A1618" t="s">
        <v>6144</v>
      </c>
      <c r="B1618" t="s">
        <v>44</v>
      </c>
      <c r="C1618" t="s">
        <v>6122</v>
      </c>
      <c r="D1618" t="s">
        <v>6145</v>
      </c>
      <c r="E1618" t="s">
        <v>6145</v>
      </c>
      <c r="F1618" t="s">
        <v>6146</v>
      </c>
      <c r="I1618" t="s">
        <v>6144</v>
      </c>
    </row>
    <row r="1619" spans="1:9" ht="13.5">
      <c r="A1619" t="s">
        <v>6147</v>
      </c>
      <c r="B1619" t="s">
        <v>44</v>
      </c>
      <c r="C1619" t="s">
        <v>6122</v>
      </c>
      <c r="D1619" t="s">
        <v>6148</v>
      </c>
      <c r="E1619" t="s">
        <v>6148</v>
      </c>
      <c r="F1619" t="s">
        <v>6149</v>
      </c>
      <c r="I1619" t="s">
        <v>6147</v>
      </c>
    </row>
    <row r="1620" spans="1:9" ht="13.5">
      <c r="A1620" t="s">
        <v>6150</v>
      </c>
      <c r="B1620" t="s">
        <v>44</v>
      </c>
      <c r="C1620" t="s">
        <v>6122</v>
      </c>
      <c r="D1620" t="s">
        <v>6151</v>
      </c>
      <c r="E1620" t="s">
        <v>6152</v>
      </c>
      <c r="F1620" t="s">
        <v>7276</v>
      </c>
      <c r="I1620" t="s">
        <v>6150</v>
      </c>
    </row>
    <row r="1621" spans="1:9" ht="13.5">
      <c r="A1621" t="s">
        <v>6153</v>
      </c>
      <c r="B1621" t="s">
        <v>44</v>
      </c>
      <c r="C1621" t="s">
        <v>6122</v>
      </c>
      <c r="D1621" t="s">
        <v>6154</v>
      </c>
      <c r="E1621" t="s">
        <v>6155</v>
      </c>
      <c r="F1621" t="s">
        <v>6156</v>
      </c>
      <c r="I1621" t="s">
        <v>6153</v>
      </c>
    </row>
    <row r="1622" spans="1:9" ht="13.5">
      <c r="A1622" t="s">
        <v>6157</v>
      </c>
      <c r="B1622" t="s">
        <v>44</v>
      </c>
      <c r="C1622" t="s">
        <v>4753</v>
      </c>
      <c r="D1622" t="s">
        <v>6158</v>
      </c>
      <c r="E1622" t="s">
        <v>6159</v>
      </c>
      <c r="F1622" t="s">
        <v>6160</v>
      </c>
      <c r="I1622" t="s">
        <v>6157</v>
      </c>
    </row>
    <row r="1623" spans="1:9" ht="13.5">
      <c r="A1623" t="s">
        <v>6161</v>
      </c>
      <c r="B1623" t="s">
        <v>44</v>
      </c>
      <c r="C1623" t="s">
        <v>6122</v>
      </c>
      <c r="D1623" t="s">
        <v>6162</v>
      </c>
      <c r="E1623" t="s">
        <v>6163</v>
      </c>
      <c r="F1623" t="s">
        <v>6164</v>
      </c>
      <c r="I1623" t="s">
        <v>6161</v>
      </c>
    </row>
    <row r="1624" spans="1:9" ht="13.5">
      <c r="A1624" t="s">
        <v>6165</v>
      </c>
      <c r="B1624" t="s">
        <v>44</v>
      </c>
      <c r="C1624" t="s">
        <v>6122</v>
      </c>
      <c r="D1624" t="s">
        <v>6166</v>
      </c>
      <c r="E1624" t="s">
        <v>6167</v>
      </c>
      <c r="F1624" t="s">
        <v>6168</v>
      </c>
      <c r="I1624" t="s">
        <v>6165</v>
      </c>
    </row>
    <row r="1625" spans="1:9" ht="13.5">
      <c r="A1625" t="s">
        <v>6169</v>
      </c>
      <c r="B1625" t="s">
        <v>44</v>
      </c>
      <c r="C1625" t="s">
        <v>6122</v>
      </c>
      <c r="D1625" t="s">
        <v>6170</v>
      </c>
      <c r="E1625" t="s">
        <v>6171</v>
      </c>
      <c r="F1625" t="s">
        <v>6172</v>
      </c>
      <c r="I1625" t="s">
        <v>6169</v>
      </c>
    </row>
    <row r="1626" spans="1:9" ht="13.5">
      <c r="A1626" t="s">
        <v>6173</v>
      </c>
      <c r="B1626" t="s">
        <v>44</v>
      </c>
      <c r="C1626" t="s">
        <v>6122</v>
      </c>
      <c r="D1626" t="s">
        <v>6174</v>
      </c>
      <c r="E1626" t="s">
        <v>6174</v>
      </c>
      <c r="F1626" t="s">
        <v>6175</v>
      </c>
      <c r="I1626" t="s">
        <v>6173</v>
      </c>
    </row>
    <row r="1627" spans="1:9" ht="13.5">
      <c r="A1627" t="s">
        <v>6176</v>
      </c>
      <c r="B1627" t="s">
        <v>44</v>
      </c>
      <c r="C1627" t="s">
        <v>6122</v>
      </c>
      <c r="D1627" t="s">
        <v>6177</v>
      </c>
      <c r="E1627" t="s">
        <v>6178</v>
      </c>
      <c r="F1627" t="s">
        <v>6179</v>
      </c>
      <c r="I1627" t="s">
        <v>6176</v>
      </c>
    </row>
    <row r="1628" spans="1:9" ht="13.5">
      <c r="A1628" t="s">
        <v>6180</v>
      </c>
      <c r="B1628" t="s">
        <v>44</v>
      </c>
      <c r="C1628" t="s">
        <v>6122</v>
      </c>
      <c r="D1628" t="s">
        <v>6181</v>
      </c>
      <c r="E1628" t="s">
        <v>6182</v>
      </c>
      <c r="F1628" t="s">
        <v>6183</v>
      </c>
      <c r="I1628" t="s">
        <v>6180</v>
      </c>
    </row>
    <row r="1629" spans="1:9" ht="13.5">
      <c r="A1629" t="s">
        <v>6184</v>
      </c>
      <c r="B1629" t="s">
        <v>44</v>
      </c>
      <c r="C1629" t="s">
        <v>6122</v>
      </c>
      <c r="D1629" t="s">
        <v>6185</v>
      </c>
      <c r="E1629" t="s">
        <v>6186</v>
      </c>
      <c r="F1629" t="s">
        <v>6187</v>
      </c>
      <c r="I1629" t="s">
        <v>6184</v>
      </c>
    </row>
    <row r="1630" spans="1:9" ht="13.5">
      <c r="A1630" t="s">
        <v>6188</v>
      </c>
      <c r="B1630" t="s">
        <v>44</v>
      </c>
      <c r="C1630" t="s">
        <v>6122</v>
      </c>
      <c r="D1630" t="s">
        <v>6189</v>
      </c>
      <c r="E1630" t="s">
        <v>6189</v>
      </c>
      <c r="F1630" t="s">
        <v>6190</v>
      </c>
      <c r="I1630" t="s">
        <v>6188</v>
      </c>
    </row>
    <row r="1631" spans="1:9" ht="13.5">
      <c r="A1631" t="s">
        <v>6191</v>
      </c>
      <c r="B1631" t="s">
        <v>44</v>
      </c>
      <c r="C1631" t="s">
        <v>6122</v>
      </c>
      <c r="D1631" t="s">
        <v>6192</v>
      </c>
      <c r="E1631" t="s">
        <v>6193</v>
      </c>
      <c r="F1631" t="s">
        <v>6194</v>
      </c>
      <c r="I1631" t="s">
        <v>6191</v>
      </c>
    </row>
    <row r="1632" spans="1:9" ht="13.5">
      <c r="A1632" t="s">
        <v>6195</v>
      </c>
      <c r="B1632" t="s">
        <v>44</v>
      </c>
      <c r="C1632" t="s">
        <v>6122</v>
      </c>
      <c r="D1632" t="s">
        <v>6196</v>
      </c>
      <c r="E1632" t="s">
        <v>6197</v>
      </c>
      <c r="F1632" t="s">
        <v>6198</v>
      </c>
      <c r="I1632" t="s">
        <v>6195</v>
      </c>
    </row>
    <row r="1633" spans="1:9" ht="13.5">
      <c r="A1633" t="s">
        <v>6199</v>
      </c>
      <c r="B1633" t="s">
        <v>44</v>
      </c>
      <c r="C1633" t="s">
        <v>6122</v>
      </c>
      <c r="D1633" t="s">
        <v>6200</v>
      </c>
      <c r="E1633" t="s">
        <v>6201</v>
      </c>
      <c r="F1633" t="s">
        <v>6202</v>
      </c>
      <c r="I1633" t="s">
        <v>6199</v>
      </c>
    </row>
    <row r="1634" spans="1:9" ht="13.5">
      <c r="A1634" t="s">
        <v>6203</v>
      </c>
      <c r="B1634" t="s">
        <v>44</v>
      </c>
      <c r="C1634" t="s">
        <v>6122</v>
      </c>
      <c r="D1634" t="s">
        <v>7277</v>
      </c>
      <c r="E1634" t="s">
        <v>7278</v>
      </c>
      <c r="F1634" t="s">
        <v>7279</v>
      </c>
      <c r="I1634" t="s">
        <v>6203</v>
      </c>
    </row>
    <row r="1635" spans="1:9" ht="13.5">
      <c r="A1635" t="s">
        <v>6204</v>
      </c>
      <c r="B1635" t="s">
        <v>44</v>
      </c>
      <c r="C1635" t="s">
        <v>6122</v>
      </c>
      <c r="D1635" t="s">
        <v>6205</v>
      </c>
      <c r="E1635" t="s">
        <v>6206</v>
      </c>
      <c r="F1635" t="s">
        <v>6207</v>
      </c>
      <c r="I1635" t="s">
        <v>6204</v>
      </c>
    </row>
    <row r="1636" spans="1:9" ht="13.5">
      <c r="A1636" t="s">
        <v>6208</v>
      </c>
      <c r="B1636" t="s">
        <v>44</v>
      </c>
      <c r="C1636" t="s">
        <v>6122</v>
      </c>
      <c r="D1636" t="s">
        <v>6209</v>
      </c>
      <c r="E1636" t="s">
        <v>6209</v>
      </c>
      <c r="F1636" t="s">
        <v>6210</v>
      </c>
      <c r="I1636" t="s">
        <v>6208</v>
      </c>
    </row>
    <row r="1637" spans="1:9" ht="13.5">
      <c r="A1637" t="s">
        <v>6211</v>
      </c>
      <c r="B1637" t="s">
        <v>44</v>
      </c>
      <c r="C1637" t="s">
        <v>6122</v>
      </c>
      <c r="D1637" t="s">
        <v>6212</v>
      </c>
      <c r="E1637" t="s">
        <v>6213</v>
      </c>
      <c r="F1637" t="s">
        <v>6214</v>
      </c>
      <c r="I1637" t="s">
        <v>6211</v>
      </c>
    </row>
    <row r="1638" spans="1:9" ht="13.5">
      <c r="A1638" t="s">
        <v>6215</v>
      </c>
      <c r="B1638" t="s">
        <v>44</v>
      </c>
      <c r="C1638" t="s">
        <v>6122</v>
      </c>
      <c r="D1638" t="s">
        <v>6216</v>
      </c>
      <c r="E1638" t="s">
        <v>6217</v>
      </c>
      <c r="F1638" t="s">
        <v>6218</v>
      </c>
      <c r="I1638" t="s">
        <v>6215</v>
      </c>
    </row>
    <row r="1639" spans="1:9" ht="13.5">
      <c r="A1639" t="s">
        <v>6219</v>
      </c>
      <c r="B1639" t="s">
        <v>916</v>
      </c>
      <c r="C1639" t="s">
        <v>6122</v>
      </c>
      <c r="D1639" t="s">
        <v>6220</v>
      </c>
      <c r="E1639" t="s">
        <v>6221</v>
      </c>
      <c r="F1639" t="s">
        <v>6222</v>
      </c>
      <c r="I1639" t="s">
        <v>6219</v>
      </c>
    </row>
    <row r="1640" spans="1:9" ht="13.5">
      <c r="A1640" t="s">
        <v>6223</v>
      </c>
      <c r="B1640" t="s">
        <v>981</v>
      </c>
      <c r="C1640" t="s">
        <v>6224</v>
      </c>
      <c r="D1640" t="s">
        <v>6225</v>
      </c>
      <c r="E1640" t="s">
        <v>6226</v>
      </c>
      <c r="F1640" t="s">
        <v>6227</v>
      </c>
      <c r="I1640" t="s">
        <v>6223</v>
      </c>
    </row>
    <row r="1641" spans="1:9" ht="13.5">
      <c r="A1641" t="s">
        <v>6228</v>
      </c>
      <c r="B1641" t="s">
        <v>981</v>
      </c>
      <c r="C1641" t="s">
        <v>6122</v>
      </c>
      <c r="D1641" t="s">
        <v>6229</v>
      </c>
      <c r="E1641" t="s">
        <v>6230</v>
      </c>
      <c r="F1641" t="s">
        <v>6231</v>
      </c>
      <c r="I1641" t="s">
        <v>6228</v>
      </c>
    </row>
    <row r="1642" spans="1:9" ht="13.5">
      <c r="A1642" t="s">
        <v>6232</v>
      </c>
      <c r="B1642" t="s">
        <v>981</v>
      </c>
      <c r="C1642" t="s">
        <v>6122</v>
      </c>
      <c r="D1642" t="s">
        <v>6233</v>
      </c>
      <c r="E1642" t="s">
        <v>6234</v>
      </c>
      <c r="F1642" t="s">
        <v>6235</v>
      </c>
      <c r="I1642" t="s">
        <v>6232</v>
      </c>
    </row>
    <row r="1643" spans="1:9" ht="13.5">
      <c r="A1643" t="s">
        <v>6236</v>
      </c>
      <c r="B1643" t="s">
        <v>916</v>
      </c>
      <c r="C1643" t="s">
        <v>6122</v>
      </c>
      <c r="D1643" t="s">
        <v>6237</v>
      </c>
      <c r="E1643" t="s">
        <v>6238</v>
      </c>
      <c r="F1643" t="s">
        <v>6239</v>
      </c>
      <c r="I1643" t="s">
        <v>6236</v>
      </c>
    </row>
    <row r="1644" spans="1:9" ht="13.5">
      <c r="A1644" t="s">
        <v>6240</v>
      </c>
      <c r="B1644" t="s">
        <v>44</v>
      </c>
      <c r="C1644" t="s">
        <v>6122</v>
      </c>
      <c r="D1644" t="s">
        <v>6241</v>
      </c>
      <c r="E1644" t="s">
        <v>6242</v>
      </c>
      <c r="F1644" t="s">
        <v>6243</v>
      </c>
      <c r="I1644" t="s">
        <v>6240</v>
      </c>
    </row>
    <row r="1645" spans="1:9" ht="13.5">
      <c r="A1645" t="s">
        <v>6244</v>
      </c>
      <c r="B1645" t="s">
        <v>44</v>
      </c>
      <c r="C1645" t="s">
        <v>6122</v>
      </c>
      <c r="D1645" t="s">
        <v>6245</v>
      </c>
      <c r="E1645" t="s">
        <v>6245</v>
      </c>
      <c r="F1645" t="s">
        <v>6246</v>
      </c>
      <c r="I1645" t="s">
        <v>6244</v>
      </c>
    </row>
    <row r="1646" spans="1:9" ht="13.5">
      <c r="A1646" t="s">
        <v>6247</v>
      </c>
      <c r="B1646" t="s">
        <v>981</v>
      </c>
      <c r="C1646" t="s">
        <v>6224</v>
      </c>
      <c r="D1646" t="s">
        <v>7280</v>
      </c>
      <c r="E1646" t="s">
        <v>7280</v>
      </c>
      <c r="F1646" t="s">
        <v>7281</v>
      </c>
      <c r="I1646" t="s">
        <v>6247</v>
      </c>
    </row>
    <row r="1647" spans="1:9" ht="13.5">
      <c r="A1647" t="s">
        <v>6248</v>
      </c>
      <c r="B1647" t="s">
        <v>44</v>
      </c>
      <c r="C1647" t="s">
        <v>6122</v>
      </c>
      <c r="D1647" t="s">
        <v>6249</v>
      </c>
      <c r="E1647" t="s">
        <v>6250</v>
      </c>
      <c r="F1647" t="s">
        <v>6251</v>
      </c>
      <c r="I1647" t="s">
        <v>6248</v>
      </c>
    </row>
    <row r="1648" spans="1:9" ht="13.5">
      <c r="A1648" t="s">
        <v>6252</v>
      </c>
      <c r="B1648" t="s">
        <v>44</v>
      </c>
      <c r="C1648" t="s">
        <v>6122</v>
      </c>
      <c r="D1648" t="s">
        <v>6253</v>
      </c>
      <c r="E1648" t="s">
        <v>6254</v>
      </c>
      <c r="F1648" t="s">
        <v>6255</v>
      </c>
      <c r="I1648" t="s">
        <v>6252</v>
      </c>
    </row>
    <row r="1649" spans="1:9" ht="13.5">
      <c r="A1649" t="s">
        <v>6257</v>
      </c>
      <c r="B1649" t="s">
        <v>38</v>
      </c>
      <c r="C1649" t="s">
        <v>6122</v>
      </c>
      <c r="D1649" t="s">
        <v>6258</v>
      </c>
      <c r="E1649" t="s">
        <v>6259</v>
      </c>
      <c r="F1649" t="s">
        <v>6260</v>
      </c>
      <c r="I1649" t="s">
        <v>6257</v>
      </c>
    </row>
    <row r="1650" spans="1:9" ht="13.5">
      <c r="A1650" t="s">
        <v>6261</v>
      </c>
      <c r="B1650" t="s">
        <v>44</v>
      </c>
      <c r="C1650" t="s">
        <v>6122</v>
      </c>
      <c r="D1650" t="s">
        <v>6262</v>
      </c>
      <c r="E1650" t="s">
        <v>6263</v>
      </c>
      <c r="F1650" t="s">
        <v>6264</v>
      </c>
      <c r="I1650" t="s">
        <v>6261</v>
      </c>
    </row>
    <row r="1651" spans="1:9" ht="13.5">
      <c r="A1651" t="s">
        <v>6265</v>
      </c>
      <c r="B1651" t="s">
        <v>981</v>
      </c>
      <c r="C1651" t="s">
        <v>6122</v>
      </c>
      <c r="D1651" t="s">
        <v>6266</v>
      </c>
      <c r="E1651" t="s">
        <v>6267</v>
      </c>
      <c r="F1651" t="s">
        <v>6268</v>
      </c>
      <c r="I1651" t="s">
        <v>6265</v>
      </c>
    </row>
    <row r="1652" spans="1:9" ht="13.5">
      <c r="A1652" t="s">
        <v>6269</v>
      </c>
      <c r="B1652" t="s">
        <v>44</v>
      </c>
      <c r="C1652" t="s">
        <v>6122</v>
      </c>
      <c r="D1652" t="s">
        <v>6270</v>
      </c>
      <c r="E1652" t="s">
        <v>6270</v>
      </c>
      <c r="F1652" t="s">
        <v>6271</v>
      </c>
      <c r="I1652" t="s">
        <v>6269</v>
      </c>
    </row>
    <row r="1653" spans="1:9" ht="13.5">
      <c r="A1653" t="s">
        <v>6272</v>
      </c>
      <c r="B1653" t="s">
        <v>38</v>
      </c>
      <c r="C1653" t="s">
        <v>6122</v>
      </c>
      <c r="D1653" t="s">
        <v>6273</v>
      </c>
      <c r="E1653" t="s">
        <v>6274</v>
      </c>
      <c r="F1653" t="s">
        <v>6275</v>
      </c>
      <c r="I1653" t="s">
        <v>6272</v>
      </c>
    </row>
    <row r="1654" spans="1:9" ht="13.5">
      <c r="A1654" t="s">
        <v>6276</v>
      </c>
      <c r="B1654" t="s">
        <v>44</v>
      </c>
      <c r="C1654" t="s">
        <v>6122</v>
      </c>
      <c r="D1654" t="s">
        <v>6277</v>
      </c>
      <c r="E1654" t="s">
        <v>6278</v>
      </c>
      <c r="F1654" t="s">
        <v>6279</v>
      </c>
      <c r="I1654" t="s">
        <v>6276</v>
      </c>
    </row>
    <row r="1655" spans="1:9" ht="13.5">
      <c r="A1655" t="s">
        <v>6280</v>
      </c>
      <c r="B1655" t="s">
        <v>981</v>
      </c>
      <c r="C1655" t="s">
        <v>6122</v>
      </c>
      <c r="D1655" t="s">
        <v>6281</v>
      </c>
      <c r="E1655" t="s">
        <v>6282</v>
      </c>
      <c r="F1655" t="s">
        <v>6283</v>
      </c>
      <c r="I1655" t="s">
        <v>6280</v>
      </c>
    </row>
    <row r="1656" spans="1:9" ht="13.5">
      <c r="A1656" t="s">
        <v>7352</v>
      </c>
      <c r="B1656" t="s">
        <v>916</v>
      </c>
      <c r="C1656" t="s">
        <v>6122</v>
      </c>
      <c r="D1656" t="s">
        <v>7282</v>
      </c>
      <c r="E1656" t="s">
        <v>7283</v>
      </c>
      <c r="F1656" t="s">
        <v>7284</v>
      </c>
      <c r="I1656" t="s">
        <v>7352</v>
      </c>
    </row>
    <row r="1657" spans="1:9" ht="13.5">
      <c r="A1657" t="s">
        <v>6284</v>
      </c>
      <c r="B1657" t="s">
        <v>44</v>
      </c>
      <c r="C1657" t="s">
        <v>6122</v>
      </c>
      <c r="D1657" t="s">
        <v>7285</v>
      </c>
      <c r="E1657" t="s">
        <v>6285</v>
      </c>
      <c r="F1657" t="s">
        <v>6286</v>
      </c>
      <c r="I1657" t="s">
        <v>6284</v>
      </c>
    </row>
    <row r="1658" spans="1:9" ht="13.5">
      <c r="A1658" t="s">
        <v>6287</v>
      </c>
      <c r="B1658" t="s">
        <v>44</v>
      </c>
      <c r="C1658" t="s">
        <v>6122</v>
      </c>
      <c r="D1658" t="s">
        <v>7286</v>
      </c>
      <c r="E1658" t="s">
        <v>7287</v>
      </c>
      <c r="F1658" t="s">
        <v>7288</v>
      </c>
      <c r="I1658" t="s">
        <v>6287</v>
      </c>
    </row>
    <row r="1659" spans="1:9" ht="13.5">
      <c r="A1659" t="s">
        <v>6288</v>
      </c>
      <c r="B1659" t="s">
        <v>44</v>
      </c>
      <c r="C1659" t="s">
        <v>6122</v>
      </c>
      <c r="D1659" t="s">
        <v>6289</v>
      </c>
      <c r="E1659" t="s">
        <v>6290</v>
      </c>
      <c r="F1659" t="s">
        <v>6291</v>
      </c>
      <c r="I1659" t="s">
        <v>6288</v>
      </c>
    </row>
    <row r="1660" spans="1:9" ht="13.5">
      <c r="A1660" t="s">
        <v>6292</v>
      </c>
      <c r="B1660" t="s">
        <v>44</v>
      </c>
      <c r="C1660" t="s">
        <v>6122</v>
      </c>
      <c r="D1660" t="s">
        <v>6293</v>
      </c>
      <c r="E1660" t="s">
        <v>6294</v>
      </c>
      <c r="F1660" t="s">
        <v>6295</v>
      </c>
      <c r="I1660" t="s">
        <v>6292</v>
      </c>
    </row>
    <row r="1661" spans="1:9" ht="13.5">
      <c r="A1661" t="s">
        <v>6296</v>
      </c>
      <c r="B1661" t="s">
        <v>44</v>
      </c>
      <c r="C1661" t="s">
        <v>6122</v>
      </c>
      <c r="D1661" t="s">
        <v>6297</v>
      </c>
      <c r="E1661" t="s">
        <v>6298</v>
      </c>
      <c r="F1661" t="s">
        <v>6299</v>
      </c>
      <c r="I1661" t="s">
        <v>6296</v>
      </c>
    </row>
    <row r="1662" spans="1:9" ht="13.5">
      <c r="A1662" t="s">
        <v>6300</v>
      </c>
      <c r="B1662" t="s">
        <v>44</v>
      </c>
      <c r="C1662" t="s">
        <v>6122</v>
      </c>
      <c r="D1662" t="s">
        <v>6301</v>
      </c>
      <c r="E1662" t="s">
        <v>6302</v>
      </c>
      <c r="F1662" t="s">
        <v>6303</v>
      </c>
      <c r="I1662" t="s">
        <v>6300</v>
      </c>
    </row>
    <row r="1663" spans="1:9" ht="13.5">
      <c r="A1663" t="s">
        <v>6304</v>
      </c>
      <c r="B1663" t="s">
        <v>38</v>
      </c>
      <c r="C1663" t="s">
        <v>6122</v>
      </c>
      <c r="D1663" t="s">
        <v>6305</v>
      </c>
      <c r="E1663" t="s">
        <v>6306</v>
      </c>
      <c r="F1663" t="s">
        <v>6307</v>
      </c>
      <c r="I1663" t="s">
        <v>6304</v>
      </c>
    </row>
    <row r="1664" spans="1:9" ht="13.5">
      <c r="A1664" t="s">
        <v>6308</v>
      </c>
      <c r="B1664" t="s">
        <v>981</v>
      </c>
      <c r="C1664" t="s">
        <v>6122</v>
      </c>
      <c r="D1664" t="s">
        <v>6309</v>
      </c>
      <c r="E1664" t="s">
        <v>6310</v>
      </c>
      <c r="F1664" t="s">
        <v>6311</v>
      </c>
      <c r="I1664" t="s">
        <v>6308</v>
      </c>
    </row>
    <row r="1665" spans="1:9" ht="13.5">
      <c r="A1665" t="s">
        <v>6312</v>
      </c>
      <c r="B1665" t="s">
        <v>44</v>
      </c>
      <c r="C1665" t="s">
        <v>6122</v>
      </c>
      <c r="D1665" t="s">
        <v>6313</v>
      </c>
      <c r="E1665" t="s">
        <v>6314</v>
      </c>
      <c r="F1665" t="s">
        <v>6315</v>
      </c>
      <c r="I1665" t="s">
        <v>6312</v>
      </c>
    </row>
    <row r="1666" spans="1:9" ht="13.5">
      <c r="A1666" t="s">
        <v>6316</v>
      </c>
      <c r="B1666" t="s">
        <v>44</v>
      </c>
      <c r="C1666" t="s">
        <v>6122</v>
      </c>
      <c r="D1666" t="s">
        <v>6317</v>
      </c>
      <c r="E1666" t="s">
        <v>6318</v>
      </c>
      <c r="F1666" t="s">
        <v>6319</v>
      </c>
      <c r="I1666" t="s">
        <v>6316</v>
      </c>
    </row>
    <row r="1667" spans="1:9" ht="13.5">
      <c r="A1667" t="s">
        <v>6320</v>
      </c>
      <c r="B1667" t="s">
        <v>38</v>
      </c>
      <c r="C1667" t="s">
        <v>6122</v>
      </c>
      <c r="D1667" t="s">
        <v>6321</v>
      </c>
      <c r="E1667" t="s">
        <v>6322</v>
      </c>
      <c r="F1667" t="s">
        <v>6323</v>
      </c>
      <c r="I1667" t="s">
        <v>6320</v>
      </c>
    </row>
    <row r="1668" spans="1:9" ht="13.5">
      <c r="A1668" t="s">
        <v>7353</v>
      </c>
      <c r="B1668" t="s">
        <v>38</v>
      </c>
      <c r="C1668" t="s">
        <v>6122</v>
      </c>
      <c r="D1668" t="s">
        <v>5355</v>
      </c>
      <c r="E1668" t="s">
        <v>7289</v>
      </c>
      <c r="F1668" t="s">
        <v>5356</v>
      </c>
      <c r="I1668" t="s">
        <v>7353</v>
      </c>
    </row>
    <row r="1669" spans="1:9" ht="13.5">
      <c r="A1669" t="s">
        <v>7354</v>
      </c>
      <c r="B1669" t="s">
        <v>38</v>
      </c>
      <c r="C1669" t="s">
        <v>6122</v>
      </c>
      <c r="D1669" t="s">
        <v>7290</v>
      </c>
      <c r="E1669" t="s">
        <v>7291</v>
      </c>
      <c r="F1669" t="s">
        <v>7292</v>
      </c>
      <c r="I1669" t="s">
        <v>7354</v>
      </c>
    </row>
    <row r="1670" spans="1:9" ht="13.5">
      <c r="A1670" t="s">
        <v>7355</v>
      </c>
      <c r="B1670" t="s">
        <v>38</v>
      </c>
      <c r="C1670" t="s">
        <v>6122</v>
      </c>
      <c r="D1670" t="s">
        <v>7293</v>
      </c>
      <c r="E1670" t="s">
        <v>7294</v>
      </c>
      <c r="F1670" t="s">
        <v>7295</v>
      </c>
      <c r="I1670" t="s">
        <v>7355</v>
      </c>
    </row>
    <row r="1671" spans="1:9" ht="13.5">
      <c r="A1671" t="s">
        <v>7356</v>
      </c>
      <c r="B1671" t="s">
        <v>44</v>
      </c>
      <c r="C1671" t="s">
        <v>6122</v>
      </c>
      <c r="D1671" t="s">
        <v>7296</v>
      </c>
      <c r="E1671" t="s">
        <v>7297</v>
      </c>
      <c r="F1671" t="s">
        <v>7298</v>
      </c>
      <c r="I1671" t="s">
        <v>7356</v>
      </c>
    </row>
    <row r="1672" spans="1:9" ht="13.5">
      <c r="A1672" t="s">
        <v>7357</v>
      </c>
      <c r="B1672" t="s">
        <v>38</v>
      </c>
      <c r="C1672" t="s">
        <v>6122</v>
      </c>
      <c r="D1672" t="s">
        <v>7299</v>
      </c>
      <c r="E1672" t="s">
        <v>7300</v>
      </c>
      <c r="F1672" t="s">
        <v>7301</v>
      </c>
      <c r="I1672" t="s">
        <v>7357</v>
      </c>
    </row>
    <row r="1673" spans="1:9" ht="13.5">
      <c r="A1673" t="s">
        <v>7358</v>
      </c>
      <c r="B1673" t="s">
        <v>44</v>
      </c>
      <c r="C1673" t="s">
        <v>6122</v>
      </c>
      <c r="D1673" t="s">
        <v>7302</v>
      </c>
      <c r="E1673" t="s">
        <v>7303</v>
      </c>
      <c r="F1673" t="s">
        <v>7304</v>
      </c>
      <c r="I1673" t="s">
        <v>7358</v>
      </c>
    </row>
    <row r="1674" spans="1:4" ht="13.5">
      <c r="A1674" t="s">
        <v>7384</v>
      </c>
      <c r="D1674" t="s">
        <v>7385</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naoto azusawa</dc:creator>
  <cp:keywords/>
  <dc:description/>
  <cp:lastModifiedBy>sfa sfa</cp:lastModifiedBy>
  <cp:lastPrinted>2019-10-30T08:05:32Z</cp:lastPrinted>
  <dcterms:created xsi:type="dcterms:W3CDTF">2006-04-05T07:03:38Z</dcterms:created>
  <dcterms:modified xsi:type="dcterms:W3CDTF">2019-10-30T08:05:33Z</dcterms:modified>
  <cp:category/>
  <cp:version/>
  <cp:contentType/>
  <cp:contentStatus/>
</cp:coreProperties>
</file>